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1'!$13:$13</definedName>
  </definedNames>
  <calcPr fullCalcOnLoad="1"/>
</workbook>
</file>

<file path=xl/sharedStrings.xml><?xml version="1.0" encoding="utf-8"?>
<sst xmlns="http://schemas.openxmlformats.org/spreadsheetml/2006/main" count="485" uniqueCount="399">
  <si>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</si>
  <si>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</si>
  <si>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</si>
  <si>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</si>
  <si>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</si>
  <si>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</si>
  <si>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</si>
  <si>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</si>
  <si>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</si>
  <si>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</si>
  <si>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</si>
  <si>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</si>
  <si>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</si>
  <si>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</si>
  <si>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</si>
  <si>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</si>
  <si>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</si>
  <si>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</si>
  <si>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</si>
  <si>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</si>
  <si>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</si>
  <si>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</si>
  <si>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</si>
  <si>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</si>
  <si>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</si>
  <si>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</si>
  <si>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</si>
  <si>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</si>
  <si>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</si>
  <si>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</si>
  <si>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</si>
  <si>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</si>
  <si>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</si>
  <si>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</si>
  <si>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</si>
  <si>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</si>
  <si>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</si>
  <si>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</si>
  <si>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</si>
  <si>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</si>
  <si>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</si>
  <si>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</si>
  <si>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</si>
  <si>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</si>
  <si>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</si>
  <si>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</si>
  <si>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</si>
  <si>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</si>
  <si>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</si>
  <si>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</si>
  <si>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</si>
  <si>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</si>
  <si>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</si>
  <si>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</si>
  <si>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</si>
  <si>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</si>
  <si>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</si>
  <si>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</si>
  <si>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</si>
  <si>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</si>
  <si>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</si>
  <si>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</si>
  <si>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</si>
  <si>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</si>
  <si>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</si>
  <si>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</si>
  <si>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</si>
  <si>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</si>
  <si>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</si>
  <si>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</si>
  <si>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</si>
  <si>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</si>
  <si>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</si>
  <si>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</si>
  <si>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</si>
  <si>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</si>
  <si>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</si>
  <si>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</si>
  <si>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</si>
  <si>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</si>
  <si>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</si>
  <si>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</si>
  <si>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</si>
  <si>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</si>
  <si>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</si>
  <si>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</si>
  <si>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</si>
  <si>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</si>
  <si>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</si>
  <si>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</si>
  <si>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</si>
  <si>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</si>
  <si>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</si>
  <si>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</si>
  <si>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</si>
  <si>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</si>
  <si>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</si>
  <si>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</si>
  <si>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</si>
  <si>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</si>
  <si>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</si>
  <si>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</si>
  <si>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</si>
  <si>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</si>
  <si>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</si>
  <si>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</si>
  <si>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</si>
  <si>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</si>
  <si>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</si>
  <si>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</si>
  <si>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</si>
  <si>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</si>
  <si>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</si>
  <si>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</si>
  <si>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</si>
  <si>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</si>
  <si>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</si>
  <si>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</si>
  <si>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</si>
  <si>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</si>
  <si>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</si>
  <si>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</si>
  <si>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</si>
  <si>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</si>
  <si>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</si>
  <si>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</si>
  <si>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</si>
  <si>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</si>
  <si>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</si>
  <si>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</si>
  <si>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</si>
  <si>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</si>
  <si>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</si>
  <si>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</si>
  <si>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</si>
  <si>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</si>
  <si>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</si>
  <si>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</si>
  <si>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</si>
  <si>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</si>
  <si>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</si>
  <si>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</si>
  <si>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</si>
  <si>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</si>
  <si>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</si>
  <si>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</si>
  <si>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</si>
  <si>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</si>
  <si>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</si>
  <si>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</si>
  <si>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</si>
  <si>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</si>
  <si>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</si>
  <si>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</si>
  <si>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</si>
  <si>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</si>
  <si>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</si>
  <si>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</si>
  <si>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</si>
  <si>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</si>
  <si>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</si>
  <si>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</si>
  <si>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</si>
  <si>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</si>
  <si>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</si>
  <si>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</si>
  <si>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</si>
  <si>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</si>
  <si>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</si>
  <si>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</si>
  <si>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</si>
  <si>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</si>
  <si>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</si>
  <si>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</si>
  <si>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</si>
  <si>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</si>
  <si>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</si>
  <si>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</si>
  <si>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</si>
  <si>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</si>
  <si>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</si>
  <si>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</si>
  <si>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</si>
  <si>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</si>
  <si>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</si>
  <si>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</si>
  <si>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</si>
  <si>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</si>
  <si>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</si>
  <si>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</si>
  <si>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</si>
  <si>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</si>
  <si>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</si>
  <si>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</si>
  <si>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</si>
  <si>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</si>
  <si>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</si>
  <si>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</si>
  <si>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</si>
  <si>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</si>
  <si>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</si>
  <si>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t xml:space="preserve">000 2 07 05000 05 0000 150
</t>
  </si>
  <si>
    <t xml:space="preserve">000 2 07 05020 05 0000 150
</t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</si>
  <si>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</si>
  <si>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</si>
  <si>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</si>
  <si>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</si>
  <si>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</si>
  <si>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</si>
  <si>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</si>
  <si>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</si>
  <si>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</si>
  <si>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</si>
  <si>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</si>
  <si>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</si>
  <si>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</si>
  <si>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</si>
  <si>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</si>
  <si>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</si>
  <si>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</si>
  <si>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</si>
  <si>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</si>
  <si>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</si>
  <si>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</si>
  <si>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</si>
  <si>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</si>
  <si>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</si>
  <si>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</si>
  <si>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</si>
  <si>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</si>
  <si>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</si>
  <si>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</si>
  <si>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000 2 02 45303 00 0000 150
</t>
  </si>
  <si>
    <t xml:space="preserve">000 2 02 45303 05 0000 150
</t>
  </si>
  <si>
    <t xml:space="preserve">039 2 02 45303 05 0000 150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</si>
  <si>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</si>
  <si>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</si>
  <si>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</si>
  <si>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</si>
  <si>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</si>
  <si>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</si>
  <si>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</si>
  <si>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</si>
  <si>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</si>
  <si>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</si>
  <si>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</si>
  <si>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</si>
  <si>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</si>
  <si>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</si>
  <si>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</si>
  <si>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</si>
  <si>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</si>
  <si>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</si>
  <si>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</si>
  <si>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</si>
  <si>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</si>
  <si>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</si>
  <si>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</si>
  <si>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</si>
  <si>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</si>
  <si>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</si>
  <si>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</si>
  <si>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</si>
  <si>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</si>
  <si>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</si>
  <si>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</si>
  <si>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</si>
  <si>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</si>
  <si>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</si>
  <si>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</si>
  <si>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</si>
  <si>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</si>
  <si>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</si>
  <si>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</si>
  <si>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</si>
  <si>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</si>
  <si>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</si>
  <si>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</si>
  <si>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</si>
  <si>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</si>
  <si>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</si>
  <si>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</si>
  <si>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</si>
  <si>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</si>
  <si>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</si>
  <si>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</si>
  <si>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</si>
  <si>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</si>
  <si>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</si>
  <si>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</si>
  <si>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</si>
  <si>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</si>
  <si>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</si>
  <si>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</si>
  <si>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</si>
  <si>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</si>
  <si>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</si>
  <si>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</si>
  <si>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</si>
  <si>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</si>
  <si>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</si>
  <si>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</si>
  <si>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</si>
  <si>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</si>
  <si>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</si>
  <si>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</si>
  <si>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</si>
  <si>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</si>
  <si>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</si>
  <si>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</si>
  <si>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</si>
  <si>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</si>
  <si>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</si>
  <si>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</si>
  <si>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</si>
  <si>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</si>
  <si>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</si>
  <si>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</si>
  <si>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</si>
  <si>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</si>
  <si>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</si>
  <si>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</si>
  <si>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</si>
  <si>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</si>
  <si>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</si>
  <si>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</si>
  <si>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</si>
  <si>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</si>
  <si>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</si>
  <si>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</si>
  <si>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</si>
  <si>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</si>
  <si>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</si>
  <si>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</si>
  <si>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</si>
  <si>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</si>
  <si>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</si>
  <si>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</si>
  <si>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</si>
  <si>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</si>
  <si>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</si>
  <si>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</si>
  <si>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</si>
  <si>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</si>
  <si>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</si>
  <si>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</si>
  <si>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</si>
  <si>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</si>
  <si>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</si>
  <si>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</si>
  <si>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</si>
  <si>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</si>
  <si>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</si>
  <si>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</si>
  <si>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</si>
  <si>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</si>
  <si>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</si>
  <si>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</si>
  <si>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</si>
  <si>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</si>
  <si>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</si>
  <si>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</si>
  <si>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</si>
  <si>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</si>
  <si>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</si>
  <si>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</si>
  <si>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</si>
  <si>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</si>
  <si>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</si>
  <si>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</si>
  <si>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</si>
  <si>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</si>
  <si>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</si>
  <si>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</si>
  <si>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(приложение изложено в новой редакции в соответствии с решением Совета Южского муниципального района от 15.03.2021 № 17)</t>
  </si>
  <si>
    <t>Приложение № 1</t>
  </si>
  <si>
    <t>к постановлению Администрации</t>
  </si>
  <si>
    <t>Южского муниципального района</t>
  </si>
  <si>
    <t>Доходы бюджета Южского муниципального района по кодам классификации доходов бюджетов за 1 квартал 2021 года</t>
  </si>
  <si>
    <t>Утвержденные бюджетные назначения (руб.)</t>
  </si>
  <si>
    <t>Процент исполнения (%)</t>
  </si>
  <si>
    <t>Исполнено за 1 квартал 2021 года (руб.)</t>
  </si>
  <si>
    <t>035 1 13 02995 05 0001 130</t>
  </si>
  <si>
    <t>035 1 16 10123 01 0051 140</t>
  </si>
  <si>
    <t>000 1 17 00000 00 0000 000</t>
  </si>
  <si>
    <t xml:space="preserve">ПРОЧИЕ НЕНАЛОГОВЫЕ ДОХОДЫ
</t>
  </si>
  <si>
    <t xml:space="preserve">000 1 17 01000 00 0000 180
</t>
  </si>
  <si>
    <t xml:space="preserve">Невыясненные поступления
</t>
  </si>
  <si>
    <t xml:space="preserve">000 1 17 01050 05 0000 180
</t>
  </si>
  <si>
    <t xml:space="preserve">Невыясненные поступления, зачисляемые в бюджеты муниципальных районов
</t>
  </si>
  <si>
    <t xml:space="preserve">035 1 17 01050 05 0000 180
</t>
  </si>
  <si>
    <t>Таблица № 1</t>
  </si>
  <si>
    <r>
      <t xml:space="preserve">НАЛОГИ НА СОВОКУПНЫЙ ДОХОД                      </t>
    </r>
  </si>
  <si>
    <t xml:space="preserve">ГОСУДАРСТВЕННАЯ ПОШЛИНА    </t>
  </si>
  <si>
    <t xml:space="preserve">ПРОЧИЕ БЕЗВОЗМЕЗДНЫЕ ПОСТУПЛЕНИЯ 
</t>
  </si>
  <si>
    <t xml:space="preserve">Прочие безвозмездные поступления в бюджеты муниципальных районов 
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</si>
  <si>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 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</si>
  <si>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2"/>
        <color indexed="56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</si>
  <si>
    <t>от 19.04.2021 № 279-п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</si>
</sst>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3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11" fontId="5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1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35.625" style="2" customWidth="1"/>
    <col min="2" max="2" width="48.50390625" style="3" customWidth="1"/>
    <col min="3" max="3" width="19.50390625" style="3" customWidth="1"/>
    <col min="4" max="4" width="19.50390625" style="5" customWidth="1"/>
    <col min="5" max="5" width="20.00390625" style="3" customWidth="1"/>
    <col min="6" max="6" width="15.125" style="3" bestFit="1" customWidth="1"/>
    <col min="7" max="7" width="14.625" style="3" customWidth="1"/>
    <col min="8" max="8" width="14.125" style="3" customWidth="1"/>
    <col min="9" max="16384" width="9.125" style="3" customWidth="1"/>
  </cols>
  <sheetData>
    <row r="1" spans="3:5" ht="18">
      <c r="C1" s="50" t="s">
        <v>375</v>
      </c>
      <c r="D1" s="50"/>
      <c r="E1" s="50"/>
    </row>
    <row r="2" spans="3:5" ht="18">
      <c r="C2" s="50" t="s">
        <v>376</v>
      </c>
      <c r="D2" s="50"/>
      <c r="E2" s="50"/>
    </row>
    <row r="3" spans="3:5" ht="18">
      <c r="C3" s="50" t="s">
        <v>377</v>
      </c>
      <c r="D3" s="50"/>
      <c r="E3" s="50"/>
    </row>
    <row r="4" spans="3:5" ht="18">
      <c r="C4" s="50" t="s">
        <v>398</v>
      </c>
      <c r="D4" s="50"/>
      <c r="E4" s="50"/>
    </row>
    <row r="6" ht="18">
      <c r="E6" s="4" t="s">
        <v>391</v>
      </c>
    </row>
    <row r="8" spans="1:5" ht="27.75" customHeight="1">
      <c r="A8" s="48" t="s">
        <v>378</v>
      </c>
      <c r="B8" s="48"/>
      <c r="C8" s="48"/>
      <c r="D8" s="48"/>
      <c r="E8" s="48"/>
    </row>
    <row r="9" spans="1:5" ht="0.75" customHeight="1" hidden="1">
      <c r="A9" s="30" t="s">
        <v>374</v>
      </c>
      <c r="B9" s="30"/>
      <c r="C9" s="30"/>
      <c r="D9" s="30"/>
      <c r="E9" s="30"/>
    </row>
    <row r="10" spans="1:5" ht="18" customHeight="1" hidden="1">
      <c r="A10" s="49"/>
      <c r="B10" s="49"/>
      <c r="C10" s="49"/>
      <c r="D10" s="49"/>
      <c r="E10" s="49"/>
    </row>
    <row r="11" spans="1:5" ht="42.75" customHeight="1">
      <c r="A11" s="45" t="s">
        <v>41</v>
      </c>
      <c r="B11" s="47" t="s">
        <v>42</v>
      </c>
      <c r="C11" s="45" t="s">
        <v>379</v>
      </c>
      <c r="D11" s="45" t="s">
        <v>381</v>
      </c>
      <c r="E11" s="45" t="s">
        <v>380</v>
      </c>
    </row>
    <row r="12" spans="1:5" ht="50.25" customHeight="1">
      <c r="A12" s="46"/>
      <c r="B12" s="47"/>
      <c r="C12" s="46"/>
      <c r="D12" s="46"/>
      <c r="E12" s="46"/>
    </row>
    <row r="13" spans="1:5" ht="18">
      <c r="A13" s="23">
        <v>1</v>
      </c>
      <c r="B13" s="23">
        <v>2</v>
      </c>
      <c r="C13" s="20">
        <v>3</v>
      </c>
      <c r="D13" s="22">
        <v>4</v>
      </c>
      <c r="E13" s="22">
        <v>5</v>
      </c>
    </row>
    <row r="14" spans="1:5" ht="34.5">
      <c r="A14" s="12" t="s">
        <v>8</v>
      </c>
      <c r="B14" s="14" t="s">
        <v>83</v>
      </c>
      <c r="C14" s="19">
        <f>C15+C25+C39+C66++C73+C89+C99+C112+C123+C62+C159</f>
        <v>66802269.31</v>
      </c>
      <c r="D14" s="19">
        <f>D15+D25+D39+D66++D73+D89+D99+D112+D123+D62+D159</f>
        <v>16396809.200000003</v>
      </c>
      <c r="E14" s="19">
        <f>D14/C14*100</f>
        <v>24.545287711574005</v>
      </c>
    </row>
    <row r="15" spans="1:5" ht="18">
      <c r="A15" s="12" t="s">
        <v>9</v>
      </c>
      <c r="B15" s="14" t="s">
        <v>10</v>
      </c>
      <c r="C15" s="19">
        <f>C16</f>
        <v>55125182.6</v>
      </c>
      <c r="D15" s="19">
        <f>D16</f>
        <v>11641322.270000001</v>
      </c>
      <c r="E15" s="19">
        <f aca="true" t="shared" si="0" ref="E15:E78">D15/C15*100</f>
        <v>21.11797498154682</v>
      </c>
    </row>
    <row r="16" spans="1:5" ht="18">
      <c r="A16" s="28" t="s">
        <v>11</v>
      </c>
      <c r="B16" s="33" t="s">
        <v>12</v>
      </c>
      <c r="C16" s="10">
        <f>C17+C19+C23+C21</f>
        <v>55125182.6</v>
      </c>
      <c r="D16" s="10">
        <f>D17+D19+D23+D21</f>
        <v>11641322.270000001</v>
      </c>
      <c r="E16" s="10">
        <f t="shared" si="0"/>
        <v>21.11797498154682</v>
      </c>
    </row>
    <row r="17" spans="1:5" ht="99.75" customHeight="1">
      <c r="A17" s="28" t="s">
        <v>53</v>
      </c>
      <c r="B17" s="34" t="s">
        <v>136</v>
      </c>
      <c r="C17" s="21">
        <f>C18</f>
        <v>54562182.6</v>
      </c>
      <c r="D17" s="21">
        <f>D18</f>
        <v>11573639.63</v>
      </c>
      <c r="E17" s="10">
        <f t="shared" si="0"/>
        <v>21.21183405518679</v>
      </c>
    </row>
    <row r="18" spans="1:5" ht="102" customHeight="1">
      <c r="A18" s="28" t="s">
        <v>13</v>
      </c>
      <c r="B18" s="34" t="s">
        <v>136</v>
      </c>
      <c r="C18" s="21">
        <f>51302090+1585000+1425492.6+249600</f>
        <v>54562182.6</v>
      </c>
      <c r="D18" s="21">
        <v>11573639.63</v>
      </c>
      <c r="E18" s="10">
        <f t="shared" si="0"/>
        <v>21.21183405518679</v>
      </c>
    </row>
    <row r="19" spans="1:5" ht="144" customHeight="1">
      <c r="A19" s="28" t="s">
        <v>54</v>
      </c>
      <c r="B19" s="34" t="s">
        <v>137</v>
      </c>
      <c r="C19" s="21">
        <f>C20</f>
        <v>160000</v>
      </c>
      <c r="D19" s="21">
        <f>D20</f>
        <v>6313.13</v>
      </c>
      <c r="E19" s="10">
        <f t="shared" si="0"/>
        <v>3.94570625</v>
      </c>
    </row>
    <row r="20" spans="1:5" ht="146.25" customHeight="1">
      <c r="A20" s="28" t="s">
        <v>14</v>
      </c>
      <c r="B20" s="34" t="s">
        <v>137</v>
      </c>
      <c r="C20" s="21">
        <v>160000</v>
      </c>
      <c r="D20" s="21">
        <v>6313.13</v>
      </c>
      <c r="E20" s="10">
        <f t="shared" si="0"/>
        <v>3.94570625</v>
      </c>
    </row>
    <row r="21" spans="1:5" ht="65.25" customHeight="1">
      <c r="A21" s="28" t="s">
        <v>55</v>
      </c>
      <c r="B21" s="33" t="s">
        <v>138</v>
      </c>
      <c r="C21" s="15">
        <f>C22</f>
        <v>303000</v>
      </c>
      <c r="D21" s="15">
        <f>D22</f>
        <v>38569.51</v>
      </c>
      <c r="E21" s="10">
        <f t="shared" si="0"/>
        <v>12.729211221122114</v>
      </c>
    </row>
    <row r="22" spans="1:5" ht="62.25">
      <c r="A22" s="28" t="s">
        <v>15</v>
      </c>
      <c r="B22" s="33" t="s">
        <v>138</v>
      </c>
      <c r="C22" s="15">
        <v>303000</v>
      </c>
      <c r="D22" s="15">
        <v>38569.51</v>
      </c>
      <c r="E22" s="10">
        <f t="shared" si="0"/>
        <v>12.729211221122114</v>
      </c>
    </row>
    <row r="23" spans="1:5" ht="111.75" customHeight="1">
      <c r="A23" s="28" t="s">
        <v>56</v>
      </c>
      <c r="B23" s="34" t="s">
        <v>139</v>
      </c>
      <c r="C23" s="15">
        <f>C24</f>
        <v>100000</v>
      </c>
      <c r="D23" s="15">
        <f>D24</f>
        <v>22800</v>
      </c>
      <c r="E23" s="10">
        <f t="shared" si="0"/>
        <v>22.8</v>
      </c>
    </row>
    <row r="24" spans="1:5" ht="112.5" customHeight="1">
      <c r="A24" s="28" t="s">
        <v>16</v>
      </c>
      <c r="B24" s="34" t="s">
        <v>139</v>
      </c>
      <c r="C24" s="15">
        <f>150000-50000</f>
        <v>100000</v>
      </c>
      <c r="D24" s="15">
        <v>22800</v>
      </c>
      <c r="E24" s="10">
        <f t="shared" si="0"/>
        <v>22.8</v>
      </c>
    </row>
    <row r="25" spans="1:5" s="6" customFormat="1" ht="51" customHeight="1">
      <c r="A25" s="24" t="s">
        <v>43</v>
      </c>
      <c r="B25" s="35" t="s">
        <v>48</v>
      </c>
      <c r="C25" s="13">
        <f>C26</f>
        <v>4364000</v>
      </c>
      <c r="D25" s="13">
        <f>D26</f>
        <v>1202436.24</v>
      </c>
      <c r="E25" s="19">
        <f t="shared" si="0"/>
        <v>27.55353437213566</v>
      </c>
    </row>
    <row r="26" spans="1:5" ht="46.5">
      <c r="A26" s="20" t="s">
        <v>44</v>
      </c>
      <c r="B26" s="36" t="s">
        <v>140</v>
      </c>
      <c r="C26" s="15">
        <f>C27+C30+C33+C36</f>
        <v>4364000</v>
      </c>
      <c r="D26" s="15">
        <f>D27+D30+D33+D36</f>
        <v>1202436.24</v>
      </c>
      <c r="E26" s="10">
        <f t="shared" si="0"/>
        <v>27.55353437213566</v>
      </c>
    </row>
    <row r="27" spans="1:5" ht="93">
      <c r="A27" s="20" t="s">
        <v>59</v>
      </c>
      <c r="B27" s="34" t="s">
        <v>141</v>
      </c>
      <c r="C27" s="15">
        <f>C28</f>
        <v>1812000</v>
      </c>
      <c r="D27" s="15">
        <f>D28</f>
        <v>539631.9</v>
      </c>
      <c r="E27" s="10">
        <f t="shared" si="0"/>
        <v>29.78100993377484</v>
      </c>
    </row>
    <row r="28" spans="1:5" ht="156">
      <c r="A28" s="25" t="s">
        <v>118</v>
      </c>
      <c r="B28" s="34" t="s">
        <v>142</v>
      </c>
      <c r="C28" s="15">
        <f>C29</f>
        <v>1812000</v>
      </c>
      <c r="D28" s="15">
        <f>D29</f>
        <v>539631.9</v>
      </c>
      <c r="E28" s="10">
        <f t="shared" si="0"/>
        <v>29.78100993377484</v>
      </c>
    </row>
    <row r="29" spans="1:5" ht="156">
      <c r="A29" s="20" t="s">
        <v>119</v>
      </c>
      <c r="B29" s="34" t="s">
        <v>142</v>
      </c>
      <c r="C29" s="15">
        <v>1812000</v>
      </c>
      <c r="D29" s="15">
        <v>539631.9</v>
      </c>
      <c r="E29" s="10">
        <f t="shared" si="0"/>
        <v>29.78100993377484</v>
      </c>
    </row>
    <row r="30" spans="1:5" ht="108.75">
      <c r="A30" s="20" t="s">
        <v>58</v>
      </c>
      <c r="B30" s="34" t="s">
        <v>143</v>
      </c>
      <c r="C30" s="15">
        <f>C31</f>
        <v>18000</v>
      </c>
      <c r="D30" s="15">
        <f>D31</f>
        <v>3784.77</v>
      </c>
      <c r="E30" s="10">
        <f t="shared" si="0"/>
        <v>21.026500000000002</v>
      </c>
    </row>
    <row r="31" spans="1:5" ht="171">
      <c r="A31" s="20" t="s">
        <v>121</v>
      </c>
      <c r="B31" s="34" t="s">
        <v>144</v>
      </c>
      <c r="C31" s="15">
        <f>C32</f>
        <v>18000</v>
      </c>
      <c r="D31" s="15">
        <f>D32</f>
        <v>3784.77</v>
      </c>
      <c r="E31" s="10">
        <f t="shared" si="0"/>
        <v>21.026500000000002</v>
      </c>
    </row>
    <row r="32" spans="1:5" ht="171">
      <c r="A32" s="20" t="s">
        <v>120</v>
      </c>
      <c r="B32" s="34" t="s">
        <v>144</v>
      </c>
      <c r="C32" s="15">
        <v>18000</v>
      </c>
      <c r="D32" s="15">
        <v>3784.77</v>
      </c>
      <c r="E32" s="10">
        <f t="shared" si="0"/>
        <v>21.026500000000002</v>
      </c>
    </row>
    <row r="33" spans="1:5" ht="93">
      <c r="A33" s="20" t="s">
        <v>57</v>
      </c>
      <c r="B33" s="34" t="s">
        <v>145</v>
      </c>
      <c r="C33" s="15">
        <f>C34</f>
        <v>2784000</v>
      </c>
      <c r="D33" s="15">
        <f>D34</f>
        <v>755394.09</v>
      </c>
      <c r="E33" s="10">
        <f t="shared" si="0"/>
        <v>27.13340840517241</v>
      </c>
    </row>
    <row r="34" spans="1:5" ht="156">
      <c r="A34" s="20" t="s">
        <v>122</v>
      </c>
      <c r="B34" s="34" t="s">
        <v>126</v>
      </c>
      <c r="C34" s="15">
        <f>C35</f>
        <v>2784000</v>
      </c>
      <c r="D34" s="15">
        <f>D35</f>
        <v>755394.09</v>
      </c>
      <c r="E34" s="10">
        <f t="shared" si="0"/>
        <v>27.13340840517241</v>
      </c>
    </row>
    <row r="35" spans="1:5" ht="156">
      <c r="A35" s="20" t="s">
        <v>123</v>
      </c>
      <c r="B35" s="34" t="s">
        <v>126</v>
      </c>
      <c r="C35" s="15">
        <v>2784000</v>
      </c>
      <c r="D35" s="15">
        <v>755394.09</v>
      </c>
      <c r="E35" s="10">
        <f t="shared" si="0"/>
        <v>27.13340840517241</v>
      </c>
    </row>
    <row r="36" spans="1:5" ht="93">
      <c r="A36" s="20" t="s">
        <v>90</v>
      </c>
      <c r="B36" s="34" t="s">
        <v>146</v>
      </c>
      <c r="C36" s="15">
        <f>C37</f>
        <v>-250000</v>
      </c>
      <c r="D36" s="15">
        <f>D37</f>
        <v>-96374.52</v>
      </c>
      <c r="E36" s="10">
        <f t="shared" si="0"/>
        <v>38.549808</v>
      </c>
    </row>
    <row r="37" spans="1:5" ht="156">
      <c r="A37" s="20" t="s">
        <v>124</v>
      </c>
      <c r="B37" s="34" t="s">
        <v>147</v>
      </c>
      <c r="C37" s="15">
        <f>C38</f>
        <v>-250000</v>
      </c>
      <c r="D37" s="15">
        <f>D38</f>
        <v>-96374.52</v>
      </c>
      <c r="E37" s="10">
        <f t="shared" si="0"/>
        <v>38.549808</v>
      </c>
    </row>
    <row r="38" spans="1:5" ht="156">
      <c r="A38" s="20" t="s">
        <v>125</v>
      </c>
      <c r="B38" s="34" t="s">
        <v>147</v>
      </c>
      <c r="C38" s="15">
        <v>-250000</v>
      </c>
      <c r="D38" s="15">
        <v>-96374.52</v>
      </c>
      <c r="E38" s="10">
        <f t="shared" si="0"/>
        <v>38.549808</v>
      </c>
    </row>
    <row r="39" spans="1:5" ht="18">
      <c r="A39" s="12" t="s">
        <v>17</v>
      </c>
      <c r="B39" s="37" t="s">
        <v>392</v>
      </c>
      <c r="C39" s="19">
        <f>C56+C59+C40+C53</f>
        <v>3360992.78</v>
      </c>
      <c r="D39" s="19">
        <f>D56+D59+D40+D53</f>
        <v>1856470.58</v>
      </c>
      <c r="E39" s="19">
        <f t="shared" si="0"/>
        <v>55.235780066150575</v>
      </c>
    </row>
    <row r="40" spans="1:5" ht="36.75" customHeight="1">
      <c r="A40" s="28" t="s">
        <v>235</v>
      </c>
      <c r="B40" s="33" t="s">
        <v>236</v>
      </c>
      <c r="C40" s="10">
        <f>C41+C46+C51</f>
        <v>1388096.54</v>
      </c>
      <c r="D40" s="10">
        <f>D41+D46+D51</f>
        <v>365344.74000000005</v>
      </c>
      <c r="E40" s="10">
        <f t="shared" si="0"/>
        <v>26.319836515117316</v>
      </c>
    </row>
    <row r="41" spans="1:5" ht="51" customHeight="1">
      <c r="A41" s="28" t="s">
        <v>237</v>
      </c>
      <c r="B41" s="33" t="s">
        <v>238</v>
      </c>
      <c r="C41" s="10">
        <f>C42+C44</f>
        <v>735700</v>
      </c>
      <c r="D41" s="10">
        <f>D42+D44</f>
        <v>180237.35</v>
      </c>
      <c r="E41" s="10">
        <f t="shared" si="0"/>
        <v>24.498756286529837</v>
      </c>
    </row>
    <row r="42" spans="1:5" ht="50.25" customHeight="1">
      <c r="A42" s="28" t="s">
        <v>239</v>
      </c>
      <c r="B42" s="33" t="s">
        <v>238</v>
      </c>
      <c r="C42" s="10">
        <f>C43</f>
        <v>735640</v>
      </c>
      <c r="D42" s="10">
        <f>D43</f>
        <v>180180.72</v>
      </c>
      <c r="E42" s="10">
        <f t="shared" si="0"/>
        <v>24.493056386275896</v>
      </c>
    </row>
    <row r="43" spans="1:5" ht="50.25" customHeight="1">
      <c r="A43" s="28" t="s">
        <v>240</v>
      </c>
      <c r="B43" s="33" t="s">
        <v>238</v>
      </c>
      <c r="C43" s="10">
        <v>735640</v>
      </c>
      <c r="D43" s="10">
        <v>180180.72</v>
      </c>
      <c r="E43" s="10">
        <f t="shared" si="0"/>
        <v>24.493056386275896</v>
      </c>
    </row>
    <row r="44" spans="1:5" ht="69" customHeight="1">
      <c r="A44" s="28" t="s">
        <v>316</v>
      </c>
      <c r="B44" s="33" t="s">
        <v>317</v>
      </c>
      <c r="C44" s="10">
        <f>C45</f>
        <v>60</v>
      </c>
      <c r="D44" s="10">
        <f>D45</f>
        <v>56.63</v>
      </c>
      <c r="E44" s="10">
        <f t="shared" si="0"/>
        <v>94.38333333333334</v>
      </c>
    </row>
    <row r="45" spans="1:5" ht="66" customHeight="1">
      <c r="A45" s="28" t="s">
        <v>318</v>
      </c>
      <c r="B45" s="33" t="s">
        <v>317</v>
      </c>
      <c r="C45" s="10">
        <v>60</v>
      </c>
      <c r="D45" s="10">
        <v>56.63</v>
      </c>
      <c r="E45" s="10">
        <f t="shared" si="0"/>
        <v>94.38333333333334</v>
      </c>
    </row>
    <row r="46" spans="1:5" ht="53.25" customHeight="1">
      <c r="A46" s="28" t="s">
        <v>241</v>
      </c>
      <c r="B46" s="33" t="s">
        <v>242</v>
      </c>
      <c r="C46" s="10">
        <f>C47+C49</f>
        <v>652394</v>
      </c>
      <c r="D46" s="10">
        <f>D47+D49</f>
        <v>185106.18</v>
      </c>
      <c r="E46" s="10">
        <f t="shared" si="0"/>
        <v>28.373372532549347</v>
      </c>
    </row>
    <row r="47" spans="1:5" ht="81.75" customHeight="1">
      <c r="A47" s="28" t="s">
        <v>243</v>
      </c>
      <c r="B47" s="33" t="s">
        <v>244</v>
      </c>
      <c r="C47" s="10">
        <f>C48</f>
        <v>652360</v>
      </c>
      <c r="D47" s="10">
        <f>D48</f>
        <v>185072.82</v>
      </c>
      <c r="E47" s="10">
        <f t="shared" si="0"/>
        <v>28.36973756821387</v>
      </c>
    </row>
    <row r="48" spans="1:5" ht="83.25" customHeight="1">
      <c r="A48" s="28" t="s">
        <v>245</v>
      </c>
      <c r="B48" s="33" t="s">
        <v>244</v>
      </c>
      <c r="C48" s="10">
        <v>652360</v>
      </c>
      <c r="D48" s="10">
        <v>185072.82</v>
      </c>
      <c r="E48" s="10">
        <f t="shared" si="0"/>
        <v>28.36973756821387</v>
      </c>
    </row>
    <row r="49" spans="1:5" ht="84.75" customHeight="1">
      <c r="A49" s="28" t="s">
        <v>319</v>
      </c>
      <c r="B49" s="33" t="s">
        <v>320</v>
      </c>
      <c r="C49" s="10">
        <f>C50</f>
        <v>34</v>
      </c>
      <c r="D49" s="10">
        <f>D50</f>
        <v>33.36</v>
      </c>
      <c r="E49" s="10">
        <f t="shared" si="0"/>
        <v>98.11764705882354</v>
      </c>
    </row>
    <row r="50" spans="1:5" ht="81.75" customHeight="1">
      <c r="A50" s="28" t="s">
        <v>321</v>
      </c>
      <c r="B50" s="33" t="s">
        <v>320</v>
      </c>
      <c r="C50" s="10">
        <v>34</v>
      </c>
      <c r="D50" s="10">
        <v>33.36</v>
      </c>
      <c r="E50" s="10">
        <f t="shared" si="0"/>
        <v>98.11764705882354</v>
      </c>
    </row>
    <row r="51" spans="1:5" ht="51" customHeight="1">
      <c r="A51" s="28" t="s">
        <v>322</v>
      </c>
      <c r="B51" s="33" t="s">
        <v>323</v>
      </c>
      <c r="C51" s="10">
        <f>C52</f>
        <v>2.54</v>
      </c>
      <c r="D51" s="10">
        <f>D52</f>
        <v>1.21</v>
      </c>
      <c r="E51" s="10">
        <f t="shared" si="0"/>
        <v>47.63779527559055</v>
      </c>
    </row>
    <row r="52" spans="1:5" ht="48" customHeight="1">
      <c r="A52" s="28" t="s">
        <v>324</v>
      </c>
      <c r="B52" s="33" t="s">
        <v>323</v>
      </c>
      <c r="C52" s="10">
        <v>2.54</v>
      </c>
      <c r="D52" s="10">
        <v>1.21</v>
      </c>
      <c r="E52" s="10">
        <f t="shared" si="0"/>
        <v>47.63779527559055</v>
      </c>
    </row>
    <row r="53" spans="1:5" ht="39.75" customHeight="1">
      <c r="A53" s="28" t="s">
        <v>325</v>
      </c>
      <c r="B53" s="33" t="s">
        <v>326</v>
      </c>
      <c r="C53" s="10">
        <f>C54</f>
        <v>910000</v>
      </c>
      <c r="D53" s="10">
        <f>D54</f>
        <v>948224.1</v>
      </c>
      <c r="E53" s="10">
        <f t="shared" si="0"/>
        <v>104.20045054945055</v>
      </c>
    </row>
    <row r="54" spans="1:5" ht="38.25" customHeight="1">
      <c r="A54" s="28" t="s">
        <v>327</v>
      </c>
      <c r="B54" s="33" t="s">
        <v>326</v>
      </c>
      <c r="C54" s="10">
        <f>C55</f>
        <v>910000</v>
      </c>
      <c r="D54" s="10">
        <f>D55</f>
        <v>948224.1</v>
      </c>
      <c r="E54" s="10">
        <f t="shared" si="0"/>
        <v>104.20045054945055</v>
      </c>
    </row>
    <row r="55" spans="1:5" ht="37.5" customHeight="1">
      <c r="A55" s="28" t="s">
        <v>328</v>
      </c>
      <c r="B55" s="33" t="s">
        <v>326</v>
      </c>
      <c r="C55" s="10">
        <v>910000</v>
      </c>
      <c r="D55" s="10">
        <v>948224.1</v>
      </c>
      <c r="E55" s="10">
        <f t="shared" si="0"/>
        <v>104.20045054945055</v>
      </c>
    </row>
    <row r="56" spans="1:5" ht="18">
      <c r="A56" s="28" t="s">
        <v>45</v>
      </c>
      <c r="B56" s="33" t="s">
        <v>148</v>
      </c>
      <c r="C56" s="10">
        <f>C57</f>
        <v>26738.6</v>
      </c>
      <c r="D56" s="10">
        <f>D57</f>
        <v>26738.6</v>
      </c>
      <c r="E56" s="10">
        <f t="shared" si="0"/>
        <v>100</v>
      </c>
    </row>
    <row r="57" spans="1:5" ht="18">
      <c r="A57" s="28" t="s">
        <v>68</v>
      </c>
      <c r="B57" s="33" t="s">
        <v>148</v>
      </c>
      <c r="C57" s="10">
        <f>C58</f>
        <v>26738.6</v>
      </c>
      <c r="D57" s="10">
        <f>D58</f>
        <v>26738.6</v>
      </c>
      <c r="E57" s="10">
        <f t="shared" si="0"/>
        <v>100</v>
      </c>
    </row>
    <row r="58" spans="1:5" ht="18">
      <c r="A58" s="28" t="s">
        <v>18</v>
      </c>
      <c r="B58" s="33" t="s">
        <v>148</v>
      </c>
      <c r="C58" s="10">
        <f>7000+19738.6</f>
        <v>26738.6</v>
      </c>
      <c r="D58" s="10">
        <v>26738.6</v>
      </c>
      <c r="E58" s="10">
        <f t="shared" si="0"/>
        <v>100</v>
      </c>
    </row>
    <row r="59" spans="1:5" ht="30.75">
      <c r="A59" s="28" t="s">
        <v>78</v>
      </c>
      <c r="B59" s="36" t="s">
        <v>79</v>
      </c>
      <c r="C59" s="10">
        <f>C60</f>
        <v>1036157.6399999997</v>
      </c>
      <c r="D59" s="10">
        <f>D60</f>
        <v>516163.14</v>
      </c>
      <c r="E59" s="10">
        <f t="shared" si="0"/>
        <v>49.81511693529569</v>
      </c>
    </row>
    <row r="60" spans="1:5" ht="48" customHeight="1">
      <c r="A60" s="28" t="s">
        <v>81</v>
      </c>
      <c r="B60" s="36" t="s">
        <v>149</v>
      </c>
      <c r="C60" s="10">
        <f>C61</f>
        <v>1036157.6399999997</v>
      </c>
      <c r="D60" s="10">
        <f>D61</f>
        <v>516163.14</v>
      </c>
      <c r="E60" s="10">
        <f t="shared" si="0"/>
        <v>49.81511693529569</v>
      </c>
    </row>
    <row r="61" spans="1:5" ht="54.75" customHeight="1">
      <c r="A61" s="28" t="s">
        <v>82</v>
      </c>
      <c r="B61" s="36" t="s">
        <v>149</v>
      </c>
      <c r="C61" s="10">
        <f>95000+3990000-1660842.36-1388000</f>
        <v>1036157.6399999997</v>
      </c>
      <c r="D61" s="10">
        <v>516163.14</v>
      </c>
      <c r="E61" s="10">
        <f t="shared" si="0"/>
        <v>49.81511693529569</v>
      </c>
    </row>
    <row r="62" spans="1:5" ht="53.25" customHeight="1">
      <c r="A62" s="12" t="s">
        <v>275</v>
      </c>
      <c r="B62" s="35" t="s">
        <v>276</v>
      </c>
      <c r="C62" s="19">
        <f aca="true" t="shared" si="1" ref="C62:D64">C63</f>
        <v>38000</v>
      </c>
      <c r="D62" s="19">
        <f t="shared" si="1"/>
        <v>0</v>
      </c>
      <c r="E62" s="19">
        <f t="shared" si="0"/>
        <v>0</v>
      </c>
    </row>
    <row r="63" spans="1:5" ht="24.75" customHeight="1">
      <c r="A63" s="28" t="s">
        <v>277</v>
      </c>
      <c r="B63" s="36" t="s">
        <v>278</v>
      </c>
      <c r="C63" s="10">
        <f t="shared" si="1"/>
        <v>38000</v>
      </c>
      <c r="D63" s="10">
        <f t="shared" si="1"/>
        <v>0</v>
      </c>
      <c r="E63" s="10">
        <f t="shared" si="0"/>
        <v>0</v>
      </c>
    </row>
    <row r="64" spans="1:5" ht="39.75" customHeight="1">
      <c r="A64" s="28" t="s">
        <v>279</v>
      </c>
      <c r="B64" s="36" t="s">
        <v>280</v>
      </c>
      <c r="C64" s="10">
        <f t="shared" si="1"/>
        <v>38000</v>
      </c>
      <c r="D64" s="10">
        <f t="shared" si="1"/>
        <v>0</v>
      </c>
      <c r="E64" s="10">
        <f t="shared" si="0"/>
        <v>0</v>
      </c>
    </row>
    <row r="65" spans="1:5" ht="34.5" customHeight="1">
      <c r="A65" s="28" t="s">
        <v>281</v>
      </c>
      <c r="B65" s="36" t="s">
        <v>280</v>
      </c>
      <c r="C65" s="10">
        <f>78000-40000</f>
        <v>38000</v>
      </c>
      <c r="D65" s="10">
        <v>0</v>
      </c>
      <c r="E65" s="10">
        <f t="shared" si="0"/>
        <v>0</v>
      </c>
    </row>
    <row r="66" spans="1:5" ht="18">
      <c r="A66" s="12" t="s">
        <v>19</v>
      </c>
      <c r="B66" s="37" t="s">
        <v>393</v>
      </c>
      <c r="C66" s="19">
        <f>C69+C72</f>
        <v>1205000</v>
      </c>
      <c r="D66" s="19">
        <f>D69+D72</f>
        <v>422172.7</v>
      </c>
      <c r="E66" s="19">
        <f t="shared" si="0"/>
        <v>35.03507883817428</v>
      </c>
    </row>
    <row r="67" spans="1:5" ht="46.5">
      <c r="A67" s="28" t="s">
        <v>60</v>
      </c>
      <c r="B67" s="33" t="s">
        <v>150</v>
      </c>
      <c r="C67" s="21">
        <f>C68</f>
        <v>1200000</v>
      </c>
      <c r="D67" s="21">
        <f>D68</f>
        <v>422172.7</v>
      </c>
      <c r="E67" s="10">
        <f t="shared" si="0"/>
        <v>35.18105833333333</v>
      </c>
    </row>
    <row r="68" spans="1:5" ht="62.25">
      <c r="A68" s="28" t="s">
        <v>61</v>
      </c>
      <c r="B68" s="34" t="s">
        <v>151</v>
      </c>
      <c r="C68" s="21">
        <f>C69</f>
        <v>1200000</v>
      </c>
      <c r="D68" s="21">
        <f>D69</f>
        <v>422172.7</v>
      </c>
      <c r="E68" s="10">
        <f t="shared" si="0"/>
        <v>35.18105833333333</v>
      </c>
    </row>
    <row r="69" spans="1:5" ht="62.25">
      <c r="A69" s="28" t="s">
        <v>20</v>
      </c>
      <c r="B69" s="34" t="s">
        <v>151</v>
      </c>
      <c r="C69" s="21">
        <v>1200000</v>
      </c>
      <c r="D69" s="21">
        <v>422172.7</v>
      </c>
      <c r="E69" s="10">
        <f t="shared" si="0"/>
        <v>35.18105833333333</v>
      </c>
    </row>
    <row r="70" spans="1:5" ht="46.5">
      <c r="A70" s="28" t="s">
        <v>21</v>
      </c>
      <c r="B70" s="33" t="s">
        <v>152</v>
      </c>
      <c r="C70" s="15">
        <f>C71</f>
        <v>5000</v>
      </c>
      <c r="D70" s="15">
        <f>D71</f>
        <v>0</v>
      </c>
      <c r="E70" s="10">
        <f t="shared" si="0"/>
        <v>0</v>
      </c>
    </row>
    <row r="71" spans="1:5" ht="30.75">
      <c r="A71" s="28" t="s">
        <v>62</v>
      </c>
      <c r="B71" s="34" t="s">
        <v>153</v>
      </c>
      <c r="C71" s="15">
        <f>C72</f>
        <v>5000</v>
      </c>
      <c r="D71" s="15">
        <f>D72</f>
        <v>0</v>
      </c>
      <c r="E71" s="10">
        <f t="shared" si="0"/>
        <v>0</v>
      </c>
    </row>
    <row r="72" spans="1:5" ht="30.75">
      <c r="A72" s="28" t="s">
        <v>77</v>
      </c>
      <c r="B72" s="34" t="s">
        <v>153</v>
      </c>
      <c r="C72" s="15">
        <f>10000-5000</f>
        <v>5000</v>
      </c>
      <c r="D72" s="16">
        <v>0</v>
      </c>
      <c r="E72" s="10">
        <f t="shared" si="0"/>
        <v>0</v>
      </c>
    </row>
    <row r="73" spans="1:8" ht="62.25">
      <c r="A73" s="12" t="s">
        <v>22</v>
      </c>
      <c r="B73" s="37" t="s">
        <v>154</v>
      </c>
      <c r="C73" s="19">
        <f>C77+C74</f>
        <v>1436082.25</v>
      </c>
      <c r="D73" s="19">
        <f>D77+D74</f>
        <v>885441.3100000002</v>
      </c>
      <c r="E73" s="19">
        <f t="shared" si="0"/>
        <v>61.65672683441357</v>
      </c>
      <c r="F73" s="7"/>
      <c r="G73" s="7"/>
      <c r="H73" s="7"/>
    </row>
    <row r="74" spans="1:8" ht="36.75" customHeight="1">
      <c r="A74" s="18" t="s">
        <v>204</v>
      </c>
      <c r="B74" s="33" t="s">
        <v>205</v>
      </c>
      <c r="C74" s="10">
        <f>C75</f>
        <v>30582.25</v>
      </c>
      <c r="D74" s="10">
        <f>D75</f>
        <v>9318.92</v>
      </c>
      <c r="E74" s="10">
        <f t="shared" si="0"/>
        <v>30.471662483957196</v>
      </c>
      <c r="F74" s="7"/>
      <c r="G74" s="7"/>
      <c r="H74" s="7"/>
    </row>
    <row r="75" spans="1:8" ht="48" customHeight="1">
      <c r="A75" s="18" t="s">
        <v>206</v>
      </c>
      <c r="B75" s="33" t="s">
        <v>207</v>
      </c>
      <c r="C75" s="10">
        <f>C76</f>
        <v>30582.25</v>
      </c>
      <c r="D75" s="10">
        <f>D76</f>
        <v>9318.92</v>
      </c>
      <c r="E75" s="10">
        <f t="shared" si="0"/>
        <v>30.471662483957196</v>
      </c>
      <c r="F75" s="7"/>
      <c r="G75" s="7"/>
      <c r="H75" s="7"/>
    </row>
    <row r="76" spans="1:8" ht="53.25" customHeight="1">
      <c r="A76" s="18" t="s">
        <v>208</v>
      </c>
      <c r="B76" s="33" t="s">
        <v>207</v>
      </c>
      <c r="C76" s="10">
        <v>30582.25</v>
      </c>
      <c r="D76" s="10">
        <v>9318.92</v>
      </c>
      <c r="E76" s="10">
        <f t="shared" si="0"/>
        <v>30.471662483957196</v>
      </c>
      <c r="F76" s="7"/>
      <c r="G76" s="7"/>
      <c r="H76" s="7"/>
    </row>
    <row r="77" spans="1:5" ht="108.75">
      <c r="A77" s="28" t="s">
        <v>23</v>
      </c>
      <c r="B77" s="34" t="s">
        <v>155</v>
      </c>
      <c r="C77" s="21">
        <f>C78+C83+C86</f>
        <v>1405500</v>
      </c>
      <c r="D77" s="21">
        <f>D78+D83+D86</f>
        <v>876122.3900000001</v>
      </c>
      <c r="E77" s="10">
        <f t="shared" si="0"/>
        <v>62.3352821060121</v>
      </c>
    </row>
    <row r="78" spans="1:5" ht="84" customHeight="1">
      <c r="A78" s="28" t="s">
        <v>35</v>
      </c>
      <c r="B78" s="34" t="s">
        <v>156</v>
      </c>
      <c r="C78" s="15">
        <f>C81+C79</f>
        <v>1298500</v>
      </c>
      <c r="D78" s="15">
        <f>D81+D79</f>
        <v>768998.1000000001</v>
      </c>
      <c r="E78" s="10">
        <f t="shared" si="0"/>
        <v>59.22203311513285</v>
      </c>
    </row>
    <row r="79" spans="1:5" ht="124.5">
      <c r="A79" s="28" t="s">
        <v>84</v>
      </c>
      <c r="B79" s="34" t="s">
        <v>157</v>
      </c>
      <c r="C79" s="15">
        <f>C80</f>
        <v>398500</v>
      </c>
      <c r="D79" s="15">
        <f>D80</f>
        <v>475777.15</v>
      </c>
      <c r="E79" s="10">
        <f aca="true" t="shared" si="2" ref="E79:E143">D79/C79*100</f>
        <v>119.39200752823086</v>
      </c>
    </row>
    <row r="80" spans="1:5" ht="124.5">
      <c r="A80" s="28" t="s">
        <v>85</v>
      </c>
      <c r="B80" s="34" t="s">
        <v>157</v>
      </c>
      <c r="C80" s="15">
        <v>398500</v>
      </c>
      <c r="D80" s="15">
        <v>475777.15</v>
      </c>
      <c r="E80" s="10">
        <f t="shared" si="2"/>
        <v>119.39200752823086</v>
      </c>
    </row>
    <row r="81" spans="1:5" ht="108.75">
      <c r="A81" s="28" t="s">
        <v>73</v>
      </c>
      <c r="B81" s="38" t="s">
        <v>158</v>
      </c>
      <c r="C81" s="15">
        <f>C82</f>
        <v>900000</v>
      </c>
      <c r="D81" s="15">
        <f>D82</f>
        <v>293220.95</v>
      </c>
      <c r="E81" s="10">
        <f t="shared" si="2"/>
        <v>32.580105555555555</v>
      </c>
    </row>
    <row r="82" spans="1:5" ht="108.75">
      <c r="A82" s="28" t="s">
        <v>74</v>
      </c>
      <c r="B82" s="38" t="s">
        <v>158</v>
      </c>
      <c r="C82" s="15">
        <v>900000</v>
      </c>
      <c r="D82" s="15">
        <v>293220.95</v>
      </c>
      <c r="E82" s="10">
        <f t="shared" si="2"/>
        <v>32.580105555555555</v>
      </c>
    </row>
    <row r="83" spans="1:5" ht="108.75">
      <c r="A83" s="28" t="s">
        <v>52</v>
      </c>
      <c r="B83" s="34" t="s">
        <v>50</v>
      </c>
      <c r="C83" s="15">
        <f>C84</f>
        <v>30000</v>
      </c>
      <c r="D83" s="15">
        <f>D84</f>
        <v>21205.89</v>
      </c>
      <c r="E83" s="10">
        <f t="shared" si="2"/>
        <v>70.6863</v>
      </c>
    </row>
    <row r="84" spans="1:5" ht="108.75">
      <c r="A84" s="28" t="s">
        <v>63</v>
      </c>
      <c r="B84" s="34" t="s">
        <v>51</v>
      </c>
      <c r="C84" s="15">
        <f>C85</f>
        <v>30000</v>
      </c>
      <c r="D84" s="15">
        <f>D85</f>
        <v>21205.89</v>
      </c>
      <c r="E84" s="10">
        <f t="shared" si="2"/>
        <v>70.6863</v>
      </c>
    </row>
    <row r="85" spans="1:5" ht="108.75">
      <c r="A85" s="28" t="s">
        <v>49</v>
      </c>
      <c r="B85" s="34" t="s">
        <v>51</v>
      </c>
      <c r="C85" s="15">
        <v>30000</v>
      </c>
      <c r="D85" s="15">
        <v>21205.89</v>
      </c>
      <c r="E85" s="10">
        <f t="shared" si="2"/>
        <v>70.6863</v>
      </c>
    </row>
    <row r="86" spans="1:5" ht="129" customHeight="1">
      <c r="A86" s="28" t="s">
        <v>36</v>
      </c>
      <c r="B86" s="34" t="s">
        <v>252</v>
      </c>
      <c r="C86" s="16">
        <f>C87</f>
        <v>77000</v>
      </c>
      <c r="D86" s="16">
        <f>D87</f>
        <v>85918.4</v>
      </c>
      <c r="E86" s="10">
        <f t="shared" si="2"/>
        <v>111.58233766233765</v>
      </c>
    </row>
    <row r="87" spans="1:5" ht="96" customHeight="1">
      <c r="A87" s="28" t="s">
        <v>64</v>
      </c>
      <c r="B87" s="34" t="s">
        <v>159</v>
      </c>
      <c r="C87" s="16">
        <f>C88</f>
        <v>77000</v>
      </c>
      <c r="D87" s="16">
        <f>D88</f>
        <v>85918.4</v>
      </c>
      <c r="E87" s="10">
        <f t="shared" si="2"/>
        <v>111.58233766233765</v>
      </c>
    </row>
    <row r="88" spans="1:5" ht="102" customHeight="1">
      <c r="A88" s="28" t="s">
        <v>24</v>
      </c>
      <c r="B88" s="34" t="s">
        <v>159</v>
      </c>
      <c r="C88" s="16">
        <f>17000+60000</f>
        <v>77000</v>
      </c>
      <c r="D88" s="16">
        <v>85918.4</v>
      </c>
      <c r="E88" s="10">
        <f t="shared" si="2"/>
        <v>111.58233766233765</v>
      </c>
    </row>
    <row r="89" spans="1:5" ht="30.75">
      <c r="A89" s="12" t="s">
        <v>25</v>
      </c>
      <c r="B89" s="37" t="s">
        <v>46</v>
      </c>
      <c r="C89" s="19">
        <f>C90</f>
        <v>269000</v>
      </c>
      <c r="D89" s="19">
        <f>D90</f>
        <v>92680.89</v>
      </c>
      <c r="E89" s="19">
        <f t="shared" si="2"/>
        <v>34.4538624535316</v>
      </c>
    </row>
    <row r="90" spans="1:5" ht="30.75">
      <c r="A90" s="28" t="s">
        <v>37</v>
      </c>
      <c r="B90" s="33" t="s">
        <v>160</v>
      </c>
      <c r="C90" s="10">
        <f>C91+C94</f>
        <v>269000</v>
      </c>
      <c r="D90" s="10">
        <f>D91+D94</f>
        <v>92680.89</v>
      </c>
      <c r="E90" s="10">
        <f t="shared" si="2"/>
        <v>34.4538624535316</v>
      </c>
    </row>
    <row r="91" spans="1:5" ht="46.5">
      <c r="A91" s="28" t="s">
        <v>302</v>
      </c>
      <c r="B91" s="33" t="s">
        <v>303</v>
      </c>
      <c r="C91" s="10">
        <f>C92</f>
        <v>21000</v>
      </c>
      <c r="D91" s="10">
        <f>D92</f>
        <v>10637.14</v>
      </c>
      <c r="E91" s="10">
        <f t="shared" si="2"/>
        <v>50.65304761904762</v>
      </c>
    </row>
    <row r="92" spans="1:5" ht="101.25" customHeight="1">
      <c r="A92" s="28" t="s">
        <v>254</v>
      </c>
      <c r="B92" s="33" t="s">
        <v>253</v>
      </c>
      <c r="C92" s="10">
        <f>C93</f>
        <v>21000</v>
      </c>
      <c r="D92" s="10">
        <f>D93</f>
        <v>10637.14</v>
      </c>
      <c r="E92" s="10">
        <f t="shared" si="2"/>
        <v>50.65304761904762</v>
      </c>
    </row>
    <row r="93" spans="1:5" ht="96.75" customHeight="1">
      <c r="A93" s="28" t="s">
        <v>255</v>
      </c>
      <c r="B93" s="33" t="s">
        <v>253</v>
      </c>
      <c r="C93" s="10">
        <v>21000</v>
      </c>
      <c r="D93" s="10">
        <v>10637.14</v>
      </c>
      <c r="E93" s="10">
        <f t="shared" si="2"/>
        <v>50.65304761904762</v>
      </c>
    </row>
    <row r="94" spans="1:5" ht="30.75">
      <c r="A94" s="28" t="s">
        <v>65</v>
      </c>
      <c r="B94" s="33" t="s">
        <v>26</v>
      </c>
      <c r="C94" s="21">
        <f>C95+C97</f>
        <v>248000</v>
      </c>
      <c r="D94" s="21">
        <f>D95+D97</f>
        <v>82043.75</v>
      </c>
      <c r="E94" s="10">
        <f t="shared" si="2"/>
        <v>33.08215725806451</v>
      </c>
    </row>
    <row r="95" spans="1:5" ht="84" customHeight="1">
      <c r="A95" s="28" t="s">
        <v>257</v>
      </c>
      <c r="B95" s="33" t="s">
        <v>256</v>
      </c>
      <c r="C95" s="21">
        <f>C96</f>
        <v>138000</v>
      </c>
      <c r="D95" s="21">
        <f>D96</f>
        <v>35778.15</v>
      </c>
      <c r="E95" s="10">
        <f t="shared" si="2"/>
        <v>25.926195652173917</v>
      </c>
    </row>
    <row r="96" spans="1:5" ht="86.25" customHeight="1">
      <c r="A96" s="28" t="s">
        <v>258</v>
      </c>
      <c r="B96" s="33" t="s">
        <v>256</v>
      </c>
      <c r="C96" s="21">
        <f>130000+8000</f>
        <v>138000</v>
      </c>
      <c r="D96" s="16">
        <v>35778.15</v>
      </c>
      <c r="E96" s="10">
        <f t="shared" si="2"/>
        <v>25.926195652173917</v>
      </c>
    </row>
    <row r="97" spans="1:5" ht="84" customHeight="1">
      <c r="A97" s="28" t="s">
        <v>259</v>
      </c>
      <c r="B97" s="33" t="s">
        <v>261</v>
      </c>
      <c r="C97" s="21">
        <f>C98</f>
        <v>110000</v>
      </c>
      <c r="D97" s="21">
        <f>D98</f>
        <v>46265.6</v>
      </c>
      <c r="E97" s="10">
        <f t="shared" si="2"/>
        <v>42.05963636363636</v>
      </c>
    </row>
    <row r="98" spans="1:5" ht="81" customHeight="1">
      <c r="A98" s="28" t="s">
        <v>260</v>
      </c>
      <c r="B98" s="33" t="s">
        <v>261</v>
      </c>
      <c r="C98" s="21">
        <f>100000+10000</f>
        <v>110000</v>
      </c>
      <c r="D98" s="16">
        <v>46265.6</v>
      </c>
      <c r="E98" s="10">
        <f t="shared" si="2"/>
        <v>42.05963636363636</v>
      </c>
    </row>
    <row r="99" spans="1:5" ht="46.5">
      <c r="A99" s="12" t="s">
        <v>27</v>
      </c>
      <c r="B99" s="39" t="s">
        <v>161</v>
      </c>
      <c r="C99" s="19">
        <f>C100+C106</f>
        <v>519000</v>
      </c>
      <c r="D99" s="19">
        <f>D100+D106</f>
        <v>83586.12999999999</v>
      </c>
      <c r="E99" s="19">
        <f t="shared" si="2"/>
        <v>16.105227360308284</v>
      </c>
    </row>
    <row r="100" spans="1:5" ht="18">
      <c r="A100" s="28" t="s">
        <v>38</v>
      </c>
      <c r="B100" s="34" t="s">
        <v>162</v>
      </c>
      <c r="C100" s="10">
        <f aca="true" t="shared" si="3" ref="C100:D102">C101</f>
        <v>509000</v>
      </c>
      <c r="D100" s="10">
        <f t="shared" si="3"/>
        <v>78306.68</v>
      </c>
      <c r="E100" s="10">
        <f t="shared" si="2"/>
        <v>15.384416502946955</v>
      </c>
    </row>
    <row r="101" spans="1:5" ht="30.75">
      <c r="A101" s="28" t="s">
        <v>39</v>
      </c>
      <c r="B101" s="34" t="s">
        <v>163</v>
      </c>
      <c r="C101" s="10">
        <f t="shared" si="3"/>
        <v>509000</v>
      </c>
      <c r="D101" s="10">
        <f t="shared" si="3"/>
        <v>78306.68</v>
      </c>
      <c r="E101" s="10">
        <f t="shared" si="2"/>
        <v>15.384416502946955</v>
      </c>
    </row>
    <row r="102" spans="1:5" ht="46.5">
      <c r="A102" s="28" t="s">
        <v>28</v>
      </c>
      <c r="B102" s="34" t="s">
        <v>164</v>
      </c>
      <c r="C102" s="10">
        <f>C103</f>
        <v>509000</v>
      </c>
      <c r="D102" s="10">
        <f t="shared" si="3"/>
        <v>78306.68</v>
      </c>
      <c r="E102" s="10">
        <f t="shared" si="2"/>
        <v>15.384416502946955</v>
      </c>
    </row>
    <row r="103" spans="1:5" ht="62.25">
      <c r="A103" s="29" t="s">
        <v>371</v>
      </c>
      <c r="B103" s="34" t="s">
        <v>368</v>
      </c>
      <c r="C103" s="10">
        <f>SUM(C104:C105)</f>
        <v>509000</v>
      </c>
      <c r="D103" s="10">
        <f>SUM(D104:D105)</f>
        <v>78306.68</v>
      </c>
      <c r="E103" s="10">
        <f t="shared" si="2"/>
        <v>15.384416502946955</v>
      </c>
    </row>
    <row r="104" spans="1:5" ht="62.25">
      <c r="A104" s="28" t="s">
        <v>367</v>
      </c>
      <c r="B104" s="34" t="s">
        <v>368</v>
      </c>
      <c r="C104" s="15">
        <v>9000</v>
      </c>
      <c r="D104" s="16">
        <v>0</v>
      </c>
      <c r="E104" s="10">
        <f t="shared" si="2"/>
        <v>0</v>
      </c>
    </row>
    <row r="105" spans="1:5" ht="62.25">
      <c r="A105" s="28" t="s">
        <v>366</v>
      </c>
      <c r="B105" s="34" t="s">
        <v>368</v>
      </c>
      <c r="C105" s="15">
        <v>500000</v>
      </c>
      <c r="D105" s="15">
        <v>78306.68</v>
      </c>
      <c r="E105" s="10">
        <f t="shared" si="2"/>
        <v>15.661335999999999</v>
      </c>
    </row>
    <row r="106" spans="1:5" ht="18">
      <c r="A106" s="28" t="s">
        <v>69</v>
      </c>
      <c r="B106" s="33" t="s">
        <v>165</v>
      </c>
      <c r="C106" s="15">
        <f aca="true" t="shared" si="4" ref="C106:D108">C107</f>
        <v>10000</v>
      </c>
      <c r="D106" s="15">
        <f t="shared" si="4"/>
        <v>5279.45</v>
      </c>
      <c r="E106" s="10">
        <f t="shared" si="2"/>
        <v>52.7945</v>
      </c>
    </row>
    <row r="107" spans="1:5" ht="30.75">
      <c r="A107" s="22" t="s">
        <v>70</v>
      </c>
      <c r="B107" s="33" t="s">
        <v>166</v>
      </c>
      <c r="C107" s="15">
        <f t="shared" si="4"/>
        <v>10000</v>
      </c>
      <c r="D107" s="15">
        <f t="shared" si="4"/>
        <v>5279.45</v>
      </c>
      <c r="E107" s="10">
        <f t="shared" si="2"/>
        <v>52.7945</v>
      </c>
    </row>
    <row r="108" spans="1:5" ht="30.75">
      <c r="A108" s="22" t="s">
        <v>71</v>
      </c>
      <c r="B108" s="33" t="s">
        <v>80</v>
      </c>
      <c r="C108" s="15">
        <f>C109</f>
        <v>10000</v>
      </c>
      <c r="D108" s="15">
        <f t="shared" si="4"/>
        <v>5279.45</v>
      </c>
      <c r="E108" s="10">
        <f t="shared" si="2"/>
        <v>52.7945</v>
      </c>
    </row>
    <row r="109" spans="1:5" ht="62.25">
      <c r="A109" s="22" t="s">
        <v>372</v>
      </c>
      <c r="B109" s="33" t="s">
        <v>370</v>
      </c>
      <c r="C109" s="15">
        <f>SUM(C110:C111)</f>
        <v>10000</v>
      </c>
      <c r="D109" s="15">
        <f>SUM(D110:D111)</f>
        <v>5279.45</v>
      </c>
      <c r="E109" s="10">
        <f t="shared" si="2"/>
        <v>52.7945</v>
      </c>
    </row>
    <row r="110" spans="1:5" ht="62.25">
      <c r="A110" s="22" t="s">
        <v>382</v>
      </c>
      <c r="B110" s="33" t="s">
        <v>370</v>
      </c>
      <c r="C110" s="15">
        <v>0</v>
      </c>
      <c r="D110" s="15">
        <v>5279.45</v>
      </c>
      <c r="E110" s="10">
        <v>0</v>
      </c>
    </row>
    <row r="111" spans="1:5" ht="62.25">
      <c r="A111" s="22" t="s">
        <v>369</v>
      </c>
      <c r="B111" s="33" t="s">
        <v>370</v>
      </c>
      <c r="C111" s="15">
        <v>10000</v>
      </c>
      <c r="D111" s="15">
        <v>0</v>
      </c>
      <c r="E111" s="10">
        <f t="shared" si="2"/>
        <v>0</v>
      </c>
    </row>
    <row r="112" spans="1:5" ht="30.75">
      <c r="A112" s="12" t="s">
        <v>29</v>
      </c>
      <c r="B112" s="37" t="s">
        <v>167</v>
      </c>
      <c r="C112" s="19">
        <f>C113+C117</f>
        <v>308611.68</v>
      </c>
      <c r="D112" s="19">
        <f>D113+D117</f>
        <v>112733.22</v>
      </c>
      <c r="E112" s="19">
        <f t="shared" si="2"/>
        <v>36.52914886435925</v>
      </c>
    </row>
    <row r="113" spans="1:5" ht="108.75">
      <c r="A113" s="28" t="s">
        <v>30</v>
      </c>
      <c r="B113" s="34" t="s">
        <v>168</v>
      </c>
      <c r="C113" s="15">
        <f aca="true" t="shared" si="5" ref="C113:D115">C114</f>
        <v>200000</v>
      </c>
      <c r="D113" s="15">
        <f t="shared" si="5"/>
        <v>0</v>
      </c>
      <c r="E113" s="10">
        <f t="shared" si="2"/>
        <v>0</v>
      </c>
    </row>
    <row r="114" spans="1:5" ht="132" customHeight="1">
      <c r="A114" s="28" t="s">
        <v>66</v>
      </c>
      <c r="B114" s="34" t="s">
        <v>169</v>
      </c>
      <c r="C114" s="15">
        <f t="shared" si="5"/>
        <v>200000</v>
      </c>
      <c r="D114" s="15">
        <f t="shared" si="5"/>
        <v>0</v>
      </c>
      <c r="E114" s="10">
        <f t="shared" si="2"/>
        <v>0</v>
      </c>
    </row>
    <row r="115" spans="1:5" ht="135" customHeight="1">
      <c r="A115" s="28" t="s">
        <v>67</v>
      </c>
      <c r="B115" s="34" t="s">
        <v>170</v>
      </c>
      <c r="C115" s="15">
        <f t="shared" si="5"/>
        <v>200000</v>
      </c>
      <c r="D115" s="15">
        <f t="shared" si="5"/>
        <v>0</v>
      </c>
      <c r="E115" s="10">
        <f t="shared" si="2"/>
        <v>0</v>
      </c>
    </row>
    <row r="116" spans="1:5" ht="129" customHeight="1">
      <c r="A116" s="28" t="s">
        <v>31</v>
      </c>
      <c r="B116" s="34" t="s">
        <v>170</v>
      </c>
      <c r="C116" s="15">
        <v>200000</v>
      </c>
      <c r="D116" s="15">
        <v>0</v>
      </c>
      <c r="E116" s="10">
        <f t="shared" si="2"/>
        <v>0</v>
      </c>
    </row>
    <row r="117" spans="1:5" ht="48.75" customHeight="1">
      <c r="A117" s="28" t="s">
        <v>32</v>
      </c>
      <c r="B117" s="33" t="s">
        <v>171</v>
      </c>
      <c r="C117" s="21">
        <f>C118</f>
        <v>108611.68</v>
      </c>
      <c r="D117" s="21">
        <f>D118</f>
        <v>112733.22</v>
      </c>
      <c r="E117" s="10">
        <f t="shared" si="2"/>
        <v>103.79474841011576</v>
      </c>
    </row>
    <row r="118" spans="1:5" ht="59.25" customHeight="1">
      <c r="A118" s="28" t="s">
        <v>40</v>
      </c>
      <c r="B118" s="36" t="s">
        <v>88</v>
      </c>
      <c r="C118" s="21">
        <f>C121+C119</f>
        <v>108611.68</v>
      </c>
      <c r="D118" s="21">
        <f>D121+D119</f>
        <v>112733.22</v>
      </c>
      <c r="E118" s="10">
        <f t="shared" si="2"/>
        <v>103.79474841011576</v>
      </c>
    </row>
    <row r="119" spans="1:5" ht="84" customHeight="1">
      <c r="A119" s="28" t="s">
        <v>86</v>
      </c>
      <c r="B119" s="33" t="s">
        <v>172</v>
      </c>
      <c r="C119" s="21">
        <f>C120</f>
        <v>30000</v>
      </c>
      <c r="D119" s="21">
        <f>D120</f>
        <v>29621.58</v>
      </c>
      <c r="E119" s="10">
        <f t="shared" si="2"/>
        <v>98.7386</v>
      </c>
    </row>
    <row r="120" spans="1:5" ht="82.5" customHeight="1">
      <c r="A120" s="28" t="s">
        <v>87</v>
      </c>
      <c r="B120" s="33" t="s">
        <v>172</v>
      </c>
      <c r="C120" s="21">
        <v>30000</v>
      </c>
      <c r="D120" s="21">
        <v>29621.58</v>
      </c>
      <c r="E120" s="10">
        <f t="shared" si="2"/>
        <v>98.7386</v>
      </c>
    </row>
    <row r="121" spans="1:5" ht="66" customHeight="1">
      <c r="A121" s="28" t="s">
        <v>76</v>
      </c>
      <c r="B121" s="36" t="s">
        <v>173</v>
      </c>
      <c r="C121" s="21">
        <f>C122</f>
        <v>78611.68</v>
      </c>
      <c r="D121" s="21">
        <f>D122</f>
        <v>83111.64</v>
      </c>
      <c r="E121" s="10">
        <f t="shared" si="2"/>
        <v>105.72428931680382</v>
      </c>
    </row>
    <row r="122" spans="1:5" ht="66.75" customHeight="1">
      <c r="A122" s="28" t="s">
        <v>75</v>
      </c>
      <c r="B122" s="36" t="s">
        <v>173</v>
      </c>
      <c r="C122" s="21">
        <f>40000+38611.68</f>
        <v>78611.68</v>
      </c>
      <c r="D122" s="16">
        <v>83111.64</v>
      </c>
      <c r="E122" s="10">
        <f t="shared" si="2"/>
        <v>105.72428931680382</v>
      </c>
    </row>
    <row r="123" spans="1:5" ht="30.75">
      <c r="A123" s="12" t="s">
        <v>33</v>
      </c>
      <c r="B123" s="37" t="s">
        <v>174</v>
      </c>
      <c r="C123" s="19">
        <f>C124+C148+C152</f>
        <v>176400</v>
      </c>
      <c r="D123" s="19">
        <f>D124+D148+D152</f>
        <v>99965.86</v>
      </c>
      <c r="E123" s="19">
        <f t="shared" si="2"/>
        <v>56.66998866213152</v>
      </c>
    </row>
    <row r="124" spans="1:5" ht="57" customHeight="1">
      <c r="A124" s="28" t="s">
        <v>132</v>
      </c>
      <c r="B124" s="33" t="s">
        <v>175</v>
      </c>
      <c r="C124" s="10">
        <f>C135+C141+C144+C125+C129+C132+C138</f>
        <v>88850</v>
      </c>
      <c r="D124" s="10">
        <f>D135+D141+D144+D125+D129+D132+D138</f>
        <v>89267.75</v>
      </c>
      <c r="E124" s="10">
        <f t="shared" si="2"/>
        <v>100.47017445132245</v>
      </c>
    </row>
    <row r="125" spans="1:5" ht="87" customHeight="1">
      <c r="A125" s="28" t="s">
        <v>329</v>
      </c>
      <c r="B125" s="33" t="s">
        <v>330</v>
      </c>
      <c r="C125" s="10">
        <f>C126</f>
        <v>47500</v>
      </c>
      <c r="D125" s="10">
        <f>D126</f>
        <v>57882.75</v>
      </c>
      <c r="E125" s="10">
        <f t="shared" si="2"/>
        <v>121.85842105263158</v>
      </c>
    </row>
    <row r="126" spans="1:5" ht="117" customHeight="1">
      <c r="A126" s="28" t="s">
        <v>332</v>
      </c>
      <c r="B126" s="40" t="s">
        <v>331</v>
      </c>
      <c r="C126" s="10">
        <f>SUM(C127:C128)</f>
        <v>47500</v>
      </c>
      <c r="D126" s="10">
        <f>SUM(D127:D128)</f>
        <v>57882.75</v>
      </c>
      <c r="E126" s="10">
        <f t="shared" si="2"/>
        <v>121.85842105263158</v>
      </c>
    </row>
    <row r="127" spans="1:5" ht="117.75" customHeight="1">
      <c r="A127" s="28" t="s">
        <v>333</v>
      </c>
      <c r="B127" s="40" t="s">
        <v>331</v>
      </c>
      <c r="C127" s="10">
        <v>1500</v>
      </c>
      <c r="D127" s="10">
        <v>1882.75</v>
      </c>
      <c r="E127" s="10">
        <f t="shared" si="2"/>
        <v>125.51666666666668</v>
      </c>
    </row>
    <row r="128" spans="1:5" ht="124.5">
      <c r="A128" s="28" t="s">
        <v>334</v>
      </c>
      <c r="B128" s="40" t="s">
        <v>331</v>
      </c>
      <c r="C128" s="10">
        <v>46000</v>
      </c>
      <c r="D128" s="10">
        <v>56000</v>
      </c>
      <c r="E128" s="10">
        <f t="shared" si="2"/>
        <v>121.73913043478262</v>
      </c>
    </row>
    <row r="129" spans="1:5" ht="119.25" customHeight="1">
      <c r="A129" s="28" t="s">
        <v>335</v>
      </c>
      <c r="B129" s="40" t="s">
        <v>336</v>
      </c>
      <c r="C129" s="10">
        <f>C130</f>
        <v>750</v>
      </c>
      <c r="D129" s="10">
        <f>D130</f>
        <v>750</v>
      </c>
      <c r="E129" s="10">
        <f t="shared" si="2"/>
        <v>100</v>
      </c>
    </row>
    <row r="130" spans="1:5" ht="147.75" customHeight="1">
      <c r="A130" s="28" t="s">
        <v>337</v>
      </c>
      <c r="B130" s="40" t="s">
        <v>338</v>
      </c>
      <c r="C130" s="10">
        <f>C131</f>
        <v>750</v>
      </c>
      <c r="D130" s="10">
        <f>D131</f>
        <v>750</v>
      </c>
      <c r="E130" s="10">
        <f t="shared" si="2"/>
        <v>100</v>
      </c>
    </row>
    <row r="131" spans="1:5" ht="145.5" customHeight="1">
      <c r="A131" s="28" t="s">
        <v>339</v>
      </c>
      <c r="B131" s="40" t="s">
        <v>338</v>
      </c>
      <c r="C131" s="10">
        <v>750</v>
      </c>
      <c r="D131" s="10">
        <v>750</v>
      </c>
      <c r="E131" s="10">
        <f t="shared" si="2"/>
        <v>100</v>
      </c>
    </row>
    <row r="132" spans="1:5" ht="93">
      <c r="A132" s="28" t="s">
        <v>340</v>
      </c>
      <c r="B132" s="33" t="s">
        <v>341</v>
      </c>
      <c r="C132" s="10">
        <f>C133</f>
        <v>1500</v>
      </c>
      <c r="D132" s="10">
        <f>D133</f>
        <v>1500</v>
      </c>
      <c r="E132" s="10">
        <f t="shared" si="2"/>
        <v>100</v>
      </c>
    </row>
    <row r="133" spans="1:5" ht="124.5">
      <c r="A133" s="28" t="s">
        <v>342</v>
      </c>
      <c r="B133" s="40" t="s">
        <v>343</v>
      </c>
      <c r="C133" s="10">
        <f>C134</f>
        <v>1500</v>
      </c>
      <c r="D133" s="10">
        <f>D134</f>
        <v>1500</v>
      </c>
      <c r="E133" s="10">
        <f t="shared" si="2"/>
        <v>100</v>
      </c>
    </row>
    <row r="134" spans="1:5" ht="124.5">
      <c r="A134" s="28" t="s">
        <v>344</v>
      </c>
      <c r="B134" s="40" t="s">
        <v>343</v>
      </c>
      <c r="C134" s="10">
        <v>1500</v>
      </c>
      <c r="D134" s="10">
        <v>1500</v>
      </c>
      <c r="E134" s="10">
        <f t="shared" si="2"/>
        <v>100</v>
      </c>
    </row>
    <row r="135" spans="1:5" ht="108.75">
      <c r="A135" s="28" t="s">
        <v>282</v>
      </c>
      <c r="B135" s="40" t="s">
        <v>285</v>
      </c>
      <c r="C135" s="10">
        <f>C136</f>
        <v>5000</v>
      </c>
      <c r="D135" s="10">
        <f>D136</f>
        <v>300</v>
      </c>
      <c r="E135" s="10">
        <f t="shared" si="2"/>
        <v>6</v>
      </c>
    </row>
    <row r="136" spans="1:5" ht="171">
      <c r="A136" s="28" t="s">
        <v>283</v>
      </c>
      <c r="B136" s="40" t="s">
        <v>286</v>
      </c>
      <c r="C136" s="10">
        <f>C137</f>
        <v>5000</v>
      </c>
      <c r="D136" s="10">
        <f>D137</f>
        <v>300</v>
      </c>
      <c r="E136" s="10">
        <f t="shared" si="2"/>
        <v>6</v>
      </c>
    </row>
    <row r="137" spans="1:5" ht="159.75" customHeight="1">
      <c r="A137" s="28" t="s">
        <v>284</v>
      </c>
      <c r="B137" s="40" t="s">
        <v>287</v>
      </c>
      <c r="C137" s="10">
        <f>10000-5000</f>
        <v>5000</v>
      </c>
      <c r="D137" s="10">
        <v>300</v>
      </c>
      <c r="E137" s="10">
        <f t="shared" si="2"/>
        <v>6</v>
      </c>
    </row>
    <row r="138" spans="1:5" ht="87.75" customHeight="1">
      <c r="A138" s="28" t="s">
        <v>345</v>
      </c>
      <c r="B138" s="40" t="s">
        <v>346</v>
      </c>
      <c r="C138" s="10">
        <f>C139</f>
        <v>700</v>
      </c>
      <c r="D138" s="10">
        <f>D139</f>
        <v>825</v>
      </c>
      <c r="E138" s="10">
        <f t="shared" si="2"/>
        <v>117.85714285714286</v>
      </c>
    </row>
    <row r="139" spans="1:5" ht="120.75" customHeight="1">
      <c r="A139" s="28" t="s">
        <v>347</v>
      </c>
      <c r="B139" s="40" t="s">
        <v>348</v>
      </c>
      <c r="C139" s="10">
        <f>C140</f>
        <v>700</v>
      </c>
      <c r="D139" s="10">
        <f>D140</f>
        <v>825</v>
      </c>
      <c r="E139" s="10">
        <f t="shared" si="2"/>
        <v>117.85714285714286</v>
      </c>
    </row>
    <row r="140" spans="1:5" ht="120" customHeight="1">
      <c r="A140" s="28" t="s">
        <v>349</v>
      </c>
      <c r="B140" s="40" t="s">
        <v>348</v>
      </c>
      <c r="C140" s="10">
        <v>700</v>
      </c>
      <c r="D140" s="10">
        <v>825</v>
      </c>
      <c r="E140" s="10">
        <f t="shared" si="2"/>
        <v>117.85714285714286</v>
      </c>
    </row>
    <row r="141" spans="1:5" ht="87.75" customHeight="1">
      <c r="A141" s="28" t="s">
        <v>288</v>
      </c>
      <c r="B141" s="40" t="s">
        <v>289</v>
      </c>
      <c r="C141" s="10">
        <f>C142</f>
        <v>13000</v>
      </c>
      <c r="D141" s="10">
        <f>D142</f>
        <v>13573.95</v>
      </c>
      <c r="E141" s="10">
        <f t="shared" si="2"/>
        <v>104.41500000000002</v>
      </c>
    </row>
    <row r="142" spans="1:5" ht="124.5">
      <c r="A142" s="28" t="s">
        <v>131</v>
      </c>
      <c r="B142" s="40" t="s">
        <v>290</v>
      </c>
      <c r="C142" s="10">
        <f>C143</f>
        <v>13000</v>
      </c>
      <c r="D142" s="10">
        <f>D143</f>
        <v>13573.95</v>
      </c>
      <c r="E142" s="10">
        <f t="shared" si="2"/>
        <v>104.41500000000002</v>
      </c>
    </row>
    <row r="143" spans="1:5" ht="123" customHeight="1">
      <c r="A143" s="28" t="s">
        <v>262</v>
      </c>
      <c r="B143" s="40" t="s">
        <v>231</v>
      </c>
      <c r="C143" s="10">
        <f>5000+8000</f>
        <v>13000</v>
      </c>
      <c r="D143" s="10">
        <v>13573.95</v>
      </c>
      <c r="E143" s="10">
        <f t="shared" si="2"/>
        <v>104.41500000000002</v>
      </c>
    </row>
    <row r="144" spans="1:5" ht="108.75">
      <c r="A144" s="28" t="s">
        <v>270</v>
      </c>
      <c r="B144" s="40" t="s">
        <v>273</v>
      </c>
      <c r="C144" s="10">
        <f>C145</f>
        <v>20400</v>
      </c>
      <c r="D144" s="10">
        <f>D145</f>
        <v>14436.05</v>
      </c>
      <c r="E144" s="10">
        <f aca="true" t="shared" si="6" ref="E144:E209">D144/C144*100</f>
        <v>70.76495098039214</v>
      </c>
    </row>
    <row r="145" spans="1:5" ht="132" customHeight="1">
      <c r="A145" s="28" t="s">
        <v>271</v>
      </c>
      <c r="B145" s="40" t="s">
        <v>274</v>
      </c>
      <c r="C145" s="10">
        <f>C146+C147</f>
        <v>20400</v>
      </c>
      <c r="D145" s="10">
        <f>D146+D147</f>
        <v>14436.05</v>
      </c>
      <c r="E145" s="10">
        <f t="shared" si="6"/>
        <v>70.76495098039214</v>
      </c>
    </row>
    <row r="146" spans="1:5" ht="132" customHeight="1">
      <c r="A146" s="28" t="s">
        <v>272</v>
      </c>
      <c r="B146" s="40" t="s">
        <v>274</v>
      </c>
      <c r="C146" s="10">
        <f>14400-6000</f>
        <v>8400</v>
      </c>
      <c r="D146" s="10">
        <v>250</v>
      </c>
      <c r="E146" s="10">
        <f t="shared" si="6"/>
        <v>2.976190476190476</v>
      </c>
    </row>
    <row r="147" spans="1:5" ht="132.75" customHeight="1">
      <c r="A147" s="28" t="s">
        <v>350</v>
      </c>
      <c r="B147" s="40" t="s">
        <v>274</v>
      </c>
      <c r="C147" s="10">
        <v>12000</v>
      </c>
      <c r="D147" s="10">
        <v>14186.05</v>
      </c>
      <c r="E147" s="10">
        <f t="shared" si="6"/>
        <v>118.21708333333332</v>
      </c>
    </row>
    <row r="148" spans="1:5" ht="117.75" customHeight="1">
      <c r="A148" s="28" t="s">
        <v>134</v>
      </c>
      <c r="B148" s="33" t="s">
        <v>251</v>
      </c>
      <c r="C148" s="10">
        <f>C149</f>
        <v>37000</v>
      </c>
      <c r="D148" s="10">
        <f>D149</f>
        <v>0</v>
      </c>
      <c r="E148" s="10">
        <f t="shared" si="6"/>
        <v>0</v>
      </c>
    </row>
    <row r="149" spans="1:5" ht="102" customHeight="1">
      <c r="A149" s="28" t="s">
        <v>133</v>
      </c>
      <c r="B149" s="41" t="s">
        <v>176</v>
      </c>
      <c r="C149" s="11">
        <f>SUM(C150:C151)</f>
        <v>37000</v>
      </c>
      <c r="D149" s="11">
        <f>SUM(D150:D151)</f>
        <v>0</v>
      </c>
      <c r="E149" s="10">
        <f t="shared" si="6"/>
        <v>0</v>
      </c>
    </row>
    <row r="150" spans="1:5" ht="103.5" customHeight="1">
      <c r="A150" s="28" t="s">
        <v>129</v>
      </c>
      <c r="B150" s="41" t="s">
        <v>176</v>
      </c>
      <c r="C150" s="11">
        <f>59000-32000</f>
        <v>27000</v>
      </c>
      <c r="D150" s="11">
        <v>0</v>
      </c>
      <c r="E150" s="10">
        <f t="shared" si="6"/>
        <v>0</v>
      </c>
    </row>
    <row r="151" spans="1:5" ht="102" customHeight="1">
      <c r="A151" s="28" t="s">
        <v>130</v>
      </c>
      <c r="B151" s="41" t="s">
        <v>176</v>
      </c>
      <c r="C151" s="11">
        <f>18000-8000</f>
        <v>10000</v>
      </c>
      <c r="D151" s="11">
        <v>0</v>
      </c>
      <c r="E151" s="10">
        <f t="shared" si="6"/>
        <v>0</v>
      </c>
    </row>
    <row r="152" spans="1:5" ht="36">
      <c r="A152" s="28" t="s">
        <v>135</v>
      </c>
      <c r="B152" s="41" t="s">
        <v>177</v>
      </c>
      <c r="C152" s="11">
        <f aca="true" t="shared" si="7" ref="C152:D154">C153</f>
        <v>50550</v>
      </c>
      <c r="D152" s="11">
        <f t="shared" si="7"/>
        <v>10698.11</v>
      </c>
      <c r="E152" s="10">
        <f t="shared" si="6"/>
        <v>21.163422354104846</v>
      </c>
    </row>
    <row r="153" spans="1:5" ht="102.75" customHeight="1">
      <c r="A153" s="28" t="s">
        <v>263</v>
      </c>
      <c r="B153" s="41" t="s">
        <v>264</v>
      </c>
      <c r="C153" s="11">
        <f t="shared" si="7"/>
        <v>50550</v>
      </c>
      <c r="D153" s="11">
        <f t="shared" si="7"/>
        <v>10698.11</v>
      </c>
      <c r="E153" s="10">
        <f t="shared" si="6"/>
        <v>21.163422354104846</v>
      </c>
    </row>
    <row r="154" spans="1:5" ht="102.75" customHeight="1">
      <c r="A154" s="28" t="s">
        <v>265</v>
      </c>
      <c r="B154" s="41" t="s">
        <v>266</v>
      </c>
      <c r="C154" s="11">
        <f t="shared" si="7"/>
        <v>50550</v>
      </c>
      <c r="D154" s="11">
        <f t="shared" si="7"/>
        <v>10698.11</v>
      </c>
      <c r="E154" s="10">
        <f t="shared" si="6"/>
        <v>21.163422354104846</v>
      </c>
    </row>
    <row r="155" spans="1:5" ht="195" customHeight="1">
      <c r="A155" s="28" t="s">
        <v>267</v>
      </c>
      <c r="B155" s="41" t="s">
        <v>268</v>
      </c>
      <c r="C155" s="11">
        <f>SUM(C156:C158)</f>
        <v>50550</v>
      </c>
      <c r="D155" s="11">
        <f>SUM(D156:D158)</f>
        <v>10698.11</v>
      </c>
      <c r="E155" s="10">
        <f t="shared" si="6"/>
        <v>21.163422354104846</v>
      </c>
    </row>
    <row r="156" spans="1:5" ht="194.25" customHeight="1">
      <c r="A156" s="31" t="s">
        <v>383</v>
      </c>
      <c r="B156" s="41" t="s">
        <v>268</v>
      </c>
      <c r="C156" s="11">
        <v>0</v>
      </c>
      <c r="D156" s="11">
        <v>723.04</v>
      </c>
      <c r="E156" s="10">
        <v>0</v>
      </c>
    </row>
    <row r="157" spans="1:5" ht="195.75" customHeight="1">
      <c r="A157" s="28" t="s">
        <v>269</v>
      </c>
      <c r="B157" s="41" t="s">
        <v>268</v>
      </c>
      <c r="C157" s="11">
        <f>70000-20450</f>
        <v>49550</v>
      </c>
      <c r="D157" s="11">
        <v>8975.07</v>
      </c>
      <c r="E157" s="10">
        <f t="shared" si="6"/>
        <v>18.11315842583249</v>
      </c>
    </row>
    <row r="158" spans="1:5" ht="189" customHeight="1">
      <c r="A158" s="28" t="s">
        <v>351</v>
      </c>
      <c r="B158" s="41" t="s">
        <v>268</v>
      </c>
      <c r="C158" s="11">
        <v>1000</v>
      </c>
      <c r="D158" s="11">
        <v>1000</v>
      </c>
      <c r="E158" s="10">
        <f t="shared" si="6"/>
        <v>100</v>
      </c>
    </row>
    <row r="159" spans="1:5" ht="42" customHeight="1" hidden="1">
      <c r="A159" s="12" t="s">
        <v>384</v>
      </c>
      <c r="B159" s="42" t="s">
        <v>385</v>
      </c>
      <c r="C159" s="32">
        <f aca="true" t="shared" si="8" ref="C159:D161">C160</f>
        <v>0</v>
      </c>
      <c r="D159" s="32">
        <f t="shared" si="8"/>
        <v>0</v>
      </c>
      <c r="E159" s="19">
        <v>0</v>
      </c>
    </row>
    <row r="160" spans="1:5" ht="33" customHeight="1" hidden="1">
      <c r="A160" s="31" t="s">
        <v>386</v>
      </c>
      <c r="B160" s="41" t="s">
        <v>387</v>
      </c>
      <c r="C160" s="11">
        <f t="shared" si="8"/>
        <v>0</v>
      </c>
      <c r="D160" s="11"/>
      <c r="E160" s="10">
        <v>0</v>
      </c>
    </row>
    <row r="161" spans="1:5" ht="1.5" customHeight="1" hidden="1">
      <c r="A161" s="31" t="s">
        <v>388</v>
      </c>
      <c r="B161" s="41" t="s">
        <v>389</v>
      </c>
      <c r="C161" s="11">
        <f t="shared" si="8"/>
        <v>0</v>
      </c>
      <c r="D161" s="11">
        <f t="shared" si="8"/>
        <v>0</v>
      </c>
      <c r="E161" s="10">
        <v>0</v>
      </c>
    </row>
    <row r="162" spans="1:5" ht="66" customHeight="1" hidden="1">
      <c r="A162" s="31" t="s">
        <v>390</v>
      </c>
      <c r="B162" s="41" t="s">
        <v>389</v>
      </c>
      <c r="C162" s="11">
        <v>0</v>
      </c>
      <c r="D162" s="11"/>
      <c r="E162" s="10">
        <v>0</v>
      </c>
    </row>
    <row r="163" spans="1:5" ht="18">
      <c r="A163" s="12" t="s">
        <v>34</v>
      </c>
      <c r="B163" s="39" t="s">
        <v>127</v>
      </c>
      <c r="C163" s="13">
        <f>C164+C228+C232+C237+C241</f>
        <v>298311971.30999994</v>
      </c>
      <c r="D163" s="13">
        <f>D164+D228+D232+D237+D241</f>
        <v>67520501.72</v>
      </c>
      <c r="E163" s="19">
        <f t="shared" si="6"/>
        <v>22.634191119951407</v>
      </c>
    </row>
    <row r="164" spans="1:5" ht="46.5">
      <c r="A164" s="12" t="s">
        <v>47</v>
      </c>
      <c r="B164" s="39" t="s">
        <v>178</v>
      </c>
      <c r="C164" s="13">
        <f>C165+C172+C196+C214</f>
        <v>298473540.91999996</v>
      </c>
      <c r="D164" s="13">
        <f>D165+D172+D196+D214</f>
        <v>67682071.33</v>
      </c>
      <c r="E164" s="19">
        <f t="shared" si="6"/>
        <v>22.67607075701925</v>
      </c>
    </row>
    <row r="165" spans="1:5" ht="30.75">
      <c r="A165" s="12" t="s">
        <v>91</v>
      </c>
      <c r="B165" s="37" t="s">
        <v>179</v>
      </c>
      <c r="C165" s="13">
        <f>C166+C169</f>
        <v>126618020</v>
      </c>
      <c r="D165" s="13">
        <f>D166+D169</f>
        <v>31654511</v>
      </c>
      <c r="E165" s="19">
        <f t="shared" si="6"/>
        <v>25.000004738662003</v>
      </c>
    </row>
    <row r="166" spans="1:5" ht="30.75">
      <c r="A166" s="28" t="s">
        <v>92</v>
      </c>
      <c r="B166" s="33" t="s">
        <v>180</v>
      </c>
      <c r="C166" s="15">
        <f>C167</f>
        <v>108208100</v>
      </c>
      <c r="D166" s="15">
        <f>D167</f>
        <v>27052031</v>
      </c>
      <c r="E166" s="10">
        <f t="shared" si="6"/>
        <v>25.000005544871414</v>
      </c>
    </row>
    <row r="167" spans="1:5" ht="54" customHeight="1">
      <c r="A167" s="28" t="s">
        <v>93</v>
      </c>
      <c r="B167" s="33" t="s">
        <v>225</v>
      </c>
      <c r="C167" s="15">
        <f>C168</f>
        <v>108208100</v>
      </c>
      <c r="D167" s="15">
        <f>D168</f>
        <v>27052031</v>
      </c>
      <c r="E167" s="10">
        <f t="shared" si="6"/>
        <v>25.000005544871414</v>
      </c>
    </row>
    <row r="168" spans="1:5" ht="62.25">
      <c r="A168" s="28" t="s">
        <v>94</v>
      </c>
      <c r="B168" s="33" t="s">
        <v>225</v>
      </c>
      <c r="C168" s="15">
        <f>102491500+5716600</f>
        <v>108208100</v>
      </c>
      <c r="D168" s="16">
        <v>27052031</v>
      </c>
      <c r="E168" s="10">
        <f t="shared" si="6"/>
        <v>25.000005544871414</v>
      </c>
    </row>
    <row r="169" spans="1:5" ht="30.75">
      <c r="A169" s="28" t="s">
        <v>95</v>
      </c>
      <c r="B169" s="33" t="s">
        <v>181</v>
      </c>
      <c r="C169" s="15">
        <f>C170</f>
        <v>18409920</v>
      </c>
      <c r="D169" s="15">
        <f>D170</f>
        <v>4602480</v>
      </c>
      <c r="E169" s="10">
        <f t="shared" si="6"/>
        <v>25</v>
      </c>
    </row>
    <row r="170" spans="1:5" ht="46.5">
      <c r="A170" s="28" t="s">
        <v>96</v>
      </c>
      <c r="B170" s="33" t="s">
        <v>182</v>
      </c>
      <c r="C170" s="15">
        <f>C171</f>
        <v>18409920</v>
      </c>
      <c r="D170" s="15">
        <f>D171</f>
        <v>4602480</v>
      </c>
      <c r="E170" s="10">
        <f t="shared" si="6"/>
        <v>25</v>
      </c>
    </row>
    <row r="171" spans="1:5" ht="46.5">
      <c r="A171" s="28" t="s">
        <v>97</v>
      </c>
      <c r="B171" s="33" t="s">
        <v>182</v>
      </c>
      <c r="C171" s="15">
        <f>14423180+3986740</f>
        <v>18409920</v>
      </c>
      <c r="D171" s="16">
        <v>4602480</v>
      </c>
      <c r="E171" s="10">
        <f t="shared" si="6"/>
        <v>25</v>
      </c>
    </row>
    <row r="172" spans="1:5" s="6" customFormat="1" ht="46.5">
      <c r="A172" s="12" t="s">
        <v>98</v>
      </c>
      <c r="B172" s="39" t="s">
        <v>183</v>
      </c>
      <c r="C172" s="13">
        <f>C176+C191+C173+C188+C179+C182+C185</f>
        <v>39886844.43</v>
      </c>
      <c r="D172" s="13">
        <f>D176+D191+D173+D188+D179+D182+D185</f>
        <v>3450361.75</v>
      </c>
      <c r="E172" s="19">
        <f t="shared" si="6"/>
        <v>8.65037532877604</v>
      </c>
    </row>
    <row r="173" spans="1:6" s="6" customFormat="1" ht="52.5" customHeight="1">
      <c r="A173" s="28" t="s">
        <v>246</v>
      </c>
      <c r="B173" s="34" t="s">
        <v>247</v>
      </c>
      <c r="C173" s="15">
        <f>C174</f>
        <v>9074320.33</v>
      </c>
      <c r="D173" s="15">
        <f>D174</f>
        <v>0</v>
      </c>
      <c r="E173" s="10">
        <f t="shared" si="6"/>
        <v>0</v>
      </c>
      <c r="F173" s="26"/>
    </row>
    <row r="174" spans="1:6" s="6" customFormat="1" ht="54.75" customHeight="1">
      <c r="A174" s="28" t="s">
        <v>248</v>
      </c>
      <c r="B174" s="34" t="s">
        <v>249</v>
      </c>
      <c r="C174" s="15">
        <f>C175</f>
        <v>9074320.33</v>
      </c>
      <c r="D174" s="15">
        <f>D175</f>
        <v>0</v>
      </c>
      <c r="E174" s="10">
        <f t="shared" si="6"/>
        <v>0</v>
      </c>
      <c r="F174" s="27"/>
    </row>
    <row r="175" spans="1:5" s="6" customFormat="1" ht="57" customHeight="1">
      <c r="A175" s="28" t="s">
        <v>250</v>
      </c>
      <c r="B175" s="34" t="s">
        <v>249</v>
      </c>
      <c r="C175" s="15">
        <f>5074320.33+4000000</f>
        <v>9074320.33</v>
      </c>
      <c r="D175" s="15">
        <v>0</v>
      </c>
      <c r="E175" s="10">
        <f t="shared" si="6"/>
        <v>0</v>
      </c>
    </row>
    <row r="176" spans="1:5" s="6" customFormat="1" ht="117" customHeight="1">
      <c r="A176" s="28" t="s">
        <v>228</v>
      </c>
      <c r="B176" s="34" t="s">
        <v>229</v>
      </c>
      <c r="C176" s="15">
        <f>C177</f>
        <v>4535579.24</v>
      </c>
      <c r="D176" s="15">
        <f>D177</f>
        <v>0</v>
      </c>
      <c r="E176" s="10">
        <f t="shared" si="6"/>
        <v>0</v>
      </c>
    </row>
    <row r="177" spans="1:5" s="6" customFormat="1" ht="119.25" customHeight="1">
      <c r="A177" s="28" t="s">
        <v>226</v>
      </c>
      <c r="B177" s="34" t="s">
        <v>230</v>
      </c>
      <c r="C177" s="15">
        <f>C178</f>
        <v>4535579.24</v>
      </c>
      <c r="D177" s="15">
        <f>D178</f>
        <v>0</v>
      </c>
      <c r="E177" s="10">
        <f t="shared" si="6"/>
        <v>0</v>
      </c>
    </row>
    <row r="178" spans="1:5" s="6" customFormat="1" ht="120.75" customHeight="1">
      <c r="A178" s="28" t="s">
        <v>227</v>
      </c>
      <c r="B178" s="34" t="s">
        <v>230</v>
      </c>
      <c r="C178" s="15">
        <v>4535579.24</v>
      </c>
      <c r="D178" s="15">
        <v>0</v>
      </c>
      <c r="E178" s="10">
        <f t="shared" si="6"/>
        <v>0</v>
      </c>
    </row>
    <row r="179" spans="1:5" s="6" customFormat="1" ht="87" customHeight="1">
      <c r="A179" s="28" t="s">
        <v>352</v>
      </c>
      <c r="B179" s="34" t="s">
        <v>353</v>
      </c>
      <c r="C179" s="15">
        <f>C180</f>
        <v>2630898.99</v>
      </c>
      <c r="D179" s="15">
        <f>D180</f>
        <v>0</v>
      </c>
      <c r="E179" s="10">
        <f t="shared" si="6"/>
        <v>0</v>
      </c>
    </row>
    <row r="180" spans="1:5" s="6" customFormat="1" ht="82.5" customHeight="1">
      <c r="A180" s="28" t="s">
        <v>354</v>
      </c>
      <c r="B180" s="34" t="s">
        <v>355</v>
      </c>
      <c r="C180" s="15">
        <f>C181</f>
        <v>2630898.99</v>
      </c>
      <c r="D180" s="15">
        <f>D181</f>
        <v>0</v>
      </c>
      <c r="E180" s="10">
        <f t="shared" si="6"/>
        <v>0</v>
      </c>
    </row>
    <row r="181" spans="1:5" s="6" customFormat="1" ht="81.75" customHeight="1">
      <c r="A181" s="28" t="s">
        <v>356</v>
      </c>
      <c r="B181" s="34" t="s">
        <v>355</v>
      </c>
      <c r="C181" s="15">
        <v>2630898.99</v>
      </c>
      <c r="D181" s="15">
        <v>0</v>
      </c>
      <c r="E181" s="10">
        <f t="shared" si="6"/>
        <v>0</v>
      </c>
    </row>
    <row r="182" spans="1:5" s="6" customFormat="1" ht="99" customHeight="1">
      <c r="A182" s="28" t="s">
        <v>357</v>
      </c>
      <c r="B182" s="34" t="s">
        <v>359</v>
      </c>
      <c r="C182" s="15">
        <f>C183</f>
        <v>3137470.72</v>
      </c>
      <c r="D182" s="15">
        <f>D183</f>
        <v>0</v>
      </c>
      <c r="E182" s="10">
        <f t="shared" si="6"/>
        <v>0</v>
      </c>
    </row>
    <row r="183" spans="1:5" s="6" customFormat="1" ht="112.5" customHeight="1">
      <c r="A183" s="28" t="s">
        <v>358</v>
      </c>
      <c r="B183" s="34" t="s">
        <v>360</v>
      </c>
      <c r="C183" s="15">
        <f>C184</f>
        <v>3137470.72</v>
      </c>
      <c r="D183" s="15">
        <f>D184</f>
        <v>0</v>
      </c>
      <c r="E183" s="10">
        <f t="shared" si="6"/>
        <v>0</v>
      </c>
    </row>
    <row r="184" spans="1:5" s="6" customFormat="1" ht="114.75" customHeight="1">
      <c r="A184" s="28" t="s">
        <v>361</v>
      </c>
      <c r="B184" s="34" t="s">
        <v>360</v>
      </c>
      <c r="C184" s="15">
        <v>3137470.72</v>
      </c>
      <c r="D184" s="15">
        <v>0</v>
      </c>
      <c r="E184" s="10">
        <f t="shared" si="6"/>
        <v>0</v>
      </c>
    </row>
    <row r="185" spans="1:5" s="6" customFormat="1" ht="74.25" customHeight="1">
      <c r="A185" s="28" t="s">
        <v>362</v>
      </c>
      <c r="B185" s="34" t="s">
        <v>373</v>
      </c>
      <c r="C185" s="15">
        <f>C186</f>
        <v>1899552.39</v>
      </c>
      <c r="D185" s="15">
        <f>D186</f>
        <v>0</v>
      </c>
      <c r="E185" s="10">
        <f t="shared" si="6"/>
        <v>0</v>
      </c>
    </row>
    <row r="186" spans="1:5" s="6" customFormat="1" ht="69" customHeight="1">
      <c r="A186" s="28" t="s">
        <v>363</v>
      </c>
      <c r="B186" s="34" t="s">
        <v>365</v>
      </c>
      <c r="C186" s="15">
        <f>C187</f>
        <v>1899552.39</v>
      </c>
      <c r="D186" s="15">
        <f>D187</f>
        <v>0</v>
      </c>
      <c r="E186" s="10">
        <f t="shared" si="6"/>
        <v>0</v>
      </c>
    </row>
    <row r="187" spans="1:5" s="6" customFormat="1" ht="62.25">
      <c r="A187" s="28" t="s">
        <v>364</v>
      </c>
      <c r="B187" s="34" t="s">
        <v>365</v>
      </c>
      <c r="C187" s="15">
        <v>1899552.39</v>
      </c>
      <c r="D187" s="15">
        <v>0</v>
      </c>
      <c r="E187" s="10">
        <f t="shared" si="6"/>
        <v>0</v>
      </c>
    </row>
    <row r="188" spans="1:5" s="6" customFormat="1" ht="84" customHeight="1">
      <c r="A188" s="28" t="s">
        <v>293</v>
      </c>
      <c r="B188" s="34" t="s">
        <v>294</v>
      </c>
      <c r="C188" s="15">
        <f>C189</f>
        <v>7801569.6</v>
      </c>
      <c r="D188" s="15">
        <f>D189</f>
        <v>1577570.75</v>
      </c>
      <c r="E188" s="10">
        <f t="shared" si="6"/>
        <v>20.221196898634346</v>
      </c>
    </row>
    <row r="189" spans="1:5" s="6" customFormat="1" ht="87.75" customHeight="1">
      <c r="A189" s="28" t="s">
        <v>291</v>
      </c>
      <c r="B189" s="34" t="s">
        <v>295</v>
      </c>
      <c r="C189" s="15">
        <f>C190</f>
        <v>7801569.6</v>
      </c>
      <c r="D189" s="15">
        <f>D190</f>
        <v>1577570.75</v>
      </c>
      <c r="E189" s="10">
        <f t="shared" si="6"/>
        <v>20.221196898634346</v>
      </c>
    </row>
    <row r="190" spans="1:5" s="6" customFormat="1" ht="85.5" customHeight="1">
      <c r="A190" s="28" t="s">
        <v>292</v>
      </c>
      <c r="B190" s="34" t="s">
        <v>295</v>
      </c>
      <c r="C190" s="15">
        <v>7801569.6</v>
      </c>
      <c r="D190" s="15">
        <v>1577570.75</v>
      </c>
      <c r="E190" s="10">
        <f t="shared" si="6"/>
        <v>20.221196898634346</v>
      </c>
    </row>
    <row r="191" spans="1:5" ht="18">
      <c r="A191" s="28" t="s">
        <v>99</v>
      </c>
      <c r="B191" s="34" t="s">
        <v>185</v>
      </c>
      <c r="C191" s="15">
        <f>C192</f>
        <v>10807453.16</v>
      </c>
      <c r="D191" s="15">
        <f>D192</f>
        <v>1872791</v>
      </c>
      <c r="E191" s="10">
        <f t="shared" si="6"/>
        <v>17.32869874404341</v>
      </c>
    </row>
    <row r="192" spans="1:5" ht="30.75">
      <c r="A192" s="28" t="s">
        <v>100</v>
      </c>
      <c r="B192" s="34" t="s">
        <v>184</v>
      </c>
      <c r="C192" s="15">
        <f>SUM(C193:C195)</f>
        <v>10807453.16</v>
      </c>
      <c r="D192" s="15">
        <f>SUM(D193:D195)</f>
        <v>1872791</v>
      </c>
      <c r="E192" s="10">
        <f t="shared" si="6"/>
        <v>17.32869874404341</v>
      </c>
    </row>
    <row r="193" spans="1:5" ht="30.75">
      <c r="A193" s="28" t="s">
        <v>101</v>
      </c>
      <c r="B193" s="34" t="s">
        <v>184</v>
      </c>
      <c r="C193" s="15">
        <f>7257525+431000+233640</f>
        <v>7922165</v>
      </c>
      <c r="D193" s="15">
        <v>1872791</v>
      </c>
      <c r="E193" s="10">
        <f t="shared" si="6"/>
        <v>23.639888843516893</v>
      </c>
    </row>
    <row r="194" spans="1:5" ht="30.75">
      <c r="A194" s="28" t="s">
        <v>102</v>
      </c>
      <c r="B194" s="34" t="s">
        <v>184</v>
      </c>
      <c r="C194" s="15">
        <f>1834303.16+1000000</f>
        <v>2834303.16</v>
      </c>
      <c r="D194" s="15">
        <v>0</v>
      </c>
      <c r="E194" s="10">
        <f t="shared" si="6"/>
        <v>0</v>
      </c>
    </row>
    <row r="195" spans="1:5" ht="30.75">
      <c r="A195" s="28" t="s">
        <v>296</v>
      </c>
      <c r="B195" s="34" t="s">
        <v>184</v>
      </c>
      <c r="C195" s="15">
        <v>50985</v>
      </c>
      <c r="D195" s="15">
        <v>0</v>
      </c>
      <c r="E195" s="10">
        <f t="shared" si="6"/>
        <v>0</v>
      </c>
    </row>
    <row r="196" spans="1:5" ht="30.75">
      <c r="A196" s="12" t="s">
        <v>103</v>
      </c>
      <c r="B196" s="37" t="s">
        <v>186</v>
      </c>
      <c r="C196" s="13">
        <f>C197+C211+C205+C202+C208</f>
        <v>123150891.21</v>
      </c>
      <c r="D196" s="13">
        <f>D197+D211+D205+D202+D208</f>
        <v>30486195.98</v>
      </c>
      <c r="E196" s="19">
        <f t="shared" si="6"/>
        <v>24.7551566054152</v>
      </c>
    </row>
    <row r="197" spans="1:5" ht="46.5">
      <c r="A197" s="28" t="s">
        <v>104</v>
      </c>
      <c r="B197" s="33" t="s">
        <v>187</v>
      </c>
      <c r="C197" s="15">
        <f>C198</f>
        <v>1931410.05</v>
      </c>
      <c r="D197" s="15">
        <f>D198</f>
        <v>366195.98</v>
      </c>
      <c r="E197" s="10">
        <f t="shared" si="6"/>
        <v>18.960032852681906</v>
      </c>
    </row>
    <row r="198" spans="1:5" ht="46.5">
      <c r="A198" s="28" t="s">
        <v>105</v>
      </c>
      <c r="B198" s="33" t="s">
        <v>188</v>
      </c>
      <c r="C198" s="15">
        <f>SUM(C199:C201)</f>
        <v>1931410.05</v>
      </c>
      <c r="D198" s="15">
        <f>SUM(D199:D201)</f>
        <v>366195.98</v>
      </c>
      <c r="E198" s="10">
        <f t="shared" si="6"/>
        <v>18.960032852681906</v>
      </c>
    </row>
    <row r="199" spans="1:5" ht="46.5">
      <c r="A199" s="28" t="s">
        <v>106</v>
      </c>
      <c r="B199" s="33" t="s">
        <v>188</v>
      </c>
      <c r="C199" s="15">
        <v>458905.82</v>
      </c>
      <c r="D199" s="15">
        <v>97795.26</v>
      </c>
      <c r="E199" s="10">
        <f t="shared" si="6"/>
        <v>21.31052946768032</v>
      </c>
    </row>
    <row r="200" spans="1:5" ht="46.5">
      <c r="A200" s="28" t="s">
        <v>107</v>
      </c>
      <c r="B200" s="33" t="s">
        <v>188</v>
      </c>
      <c r="C200" s="15">
        <v>1305278.16</v>
      </c>
      <c r="D200" s="15">
        <v>268400.72</v>
      </c>
      <c r="E200" s="10">
        <f t="shared" si="6"/>
        <v>20.56272204845594</v>
      </c>
    </row>
    <row r="201" spans="1:5" ht="46.5">
      <c r="A201" s="28" t="s">
        <v>108</v>
      </c>
      <c r="B201" s="33" t="s">
        <v>188</v>
      </c>
      <c r="C201" s="15">
        <v>167226.07</v>
      </c>
      <c r="D201" s="15">
        <v>0</v>
      </c>
      <c r="E201" s="10">
        <f t="shared" si="6"/>
        <v>0</v>
      </c>
    </row>
    <row r="202" spans="1:5" ht="100.5" customHeight="1">
      <c r="A202" s="28" t="s">
        <v>109</v>
      </c>
      <c r="B202" s="33" t="s">
        <v>189</v>
      </c>
      <c r="C202" s="15">
        <f>C203</f>
        <v>1840132.8000000003</v>
      </c>
      <c r="D202" s="15">
        <f>D203</f>
        <v>0</v>
      </c>
      <c r="E202" s="10">
        <f t="shared" si="6"/>
        <v>0</v>
      </c>
    </row>
    <row r="203" spans="1:5" ht="81" customHeight="1">
      <c r="A203" s="28" t="s">
        <v>110</v>
      </c>
      <c r="B203" s="33" t="s">
        <v>190</v>
      </c>
      <c r="C203" s="15">
        <f>C204</f>
        <v>1840132.8000000003</v>
      </c>
      <c r="D203" s="15">
        <f>D204</f>
        <v>0</v>
      </c>
      <c r="E203" s="10">
        <f t="shared" si="6"/>
        <v>0</v>
      </c>
    </row>
    <row r="204" spans="1:5" ht="82.5" customHeight="1">
      <c r="A204" s="28" t="s">
        <v>111</v>
      </c>
      <c r="B204" s="33" t="s">
        <v>190</v>
      </c>
      <c r="C204" s="15">
        <f>2760199.2-920066.4</f>
        <v>1840132.8000000003</v>
      </c>
      <c r="D204" s="15">
        <v>0</v>
      </c>
      <c r="E204" s="10">
        <f t="shared" si="6"/>
        <v>0</v>
      </c>
    </row>
    <row r="205" spans="1:5" ht="84" customHeight="1">
      <c r="A205" s="28" t="s">
        <v>112</v>
      </c>
      <c r="B205" s="33" t="s">
        <v>89</v>
      </c>
      <c r="C205" s="15">
        <f>C206</f>
        <v>12261.359999999999</v>
      </c>
      <c r="D205" s="15">
        <f>D206</f>
        <v>0</v>
      </c>
      <c r="E205" s="10">
        <f t="shared" si="6"/>
        <v>0</v>
      </c>
    </row>
    <row r="206" spans="1:5" ht="85.5" customHeight="1">
      <c r="A206" s="28" t="s">
        <v>113</v>
      </c>
      <c r="B206" s="33" t="s">
        <v>191</v>
      </c>
      <c r="C206" s="15">
        <f>C207</f>
        <v>12261.359999999999</v>
      </c>
      <c r="D206" s="15">
        <f>D207</f>
        <v>0</v>
      </c>
      <c r="E206" s="10">
        <f t="shared" si="6"/>
        <v>0</v>
      </c>
    </row>
    <row r="207" spans="1:5" ht="86.25" customHeight="1">
      <c r="A207" s="28" t="s">
        <v>114</v>
      </c>
      <c r="B207" s="33" t="s">
        <v>191</v>
      </c>
      <c r="C207" s="15">
        <f>20173.35-7911.99</f>
        <v>12261.359999999999</v>
      </c>
      <c r="D207" s="15">
        <v>0</v>
      </c>
      <c r="E207" s="10">
        <f t="shared" si="6"/>
        <v>0</v>
      </c>
    </row>
    <row r="208" spans="1:5" ht="46.5">
      <c r="A208" s="28" t="s">
        <v>297</v>
      </c>
      <c r="B208" s="33" t="s">
        <v>298</v>
      </c>
      <c r="C208" s="15">
        <f>C209</f>
        <v>310167</v>
      </c>
      <c r="D208" s="15">
        <f>D209</f>
        <v>0</v>
      </c>
      <c r="E208" s="10">
        <f t="shared" si="6"/>
        <v>0</v>
      </c>
    </row>
    <row r="209" spans="1:5" ht="51.75" customHeight="1">
      <c r="A209" s="28" t="s">
        <v>299</v>
      </c>
      <c r="B209" s="33" t="s">
        <v>300</v>
      </c>
      <c r="C209" s="15">
        <f>C210</f>
        <v>310167</v>
      </c>
      <c r="D209" s="15">
        <f>D210</f>
        <v>0</v>
      </c>
      <c r="E209" s="10">
        <f t="shared" si="6"/>
        <v>0</v>
      </c>
    </row>
    <row r="210" spans="1:5" ht="53.25" customHeight="1">
      <c r="A210" s="28" t="s">
        <v>301</v>
      </c>
      <c r="B210" s="33" t="s">
        <v>300</v>
      </c>
      <c r="C210" s="15">
        <v>310167</v>
      </c>
      <c r="D210" s="15">
        <v>0</v>
      </c>
      <c r="E210" s="10">
        <f aca="true" t="shared" si="9" ref="E210:E246">D210/C210*100</f>
        <v>0</v>
      </c>
    </row>
    <row r="211" spans="1:5" ht="23.25" customHeight="1">
      <c r="A211" s="28" t="s">
        <v>115</v>
      </c>
      <c r="B211" s="33" t="s">
        <v>72</v>
      </c>
      <c r="C211" s="15">
        <f>C212</f>
        <v>119056920</v>
      </c>
      <c r="D211" s="15">
        <f>D212</f>
        <v>30120000</v>
      </c>
      <c r="E211" s="10">
        <f t="shared" si="9"/>
        <v>25.298823453521223</v>
      </c>
    </row>
    <row r="212" spans="1:5" ht="30.75">
      <c r="A212" s="28" t="s">
        <v>116</v>
      </c>
      <c r="B212" s="33" t="s">
        <v>192</v>
      </c>
      <c r="C212" s="15">
        <f>C213</f>
        <v>119056920</v>
      </c>
      <c r="D212" s="15">
        <f>D213</f>
        <v>30120000</v>
      </c>
      <c r="E212" s="10">
        <f t="shared" si="9"/>
        <v>25.298823453521223</v>
      </c>
    </row>
    <row r="213" spans="1:5" ht="30.75">
      <c r="A213" s="28" t="s">
        <v>117</v>
      </c>
      <c r="B213" s="33" t="s">
        <v>192</v>
      </c>
      <c r="C213" s="15">
        <v>119056920</v>
      </c>
      <c r="D213" s="15">
        <v>30120000</v>
      </c>
      <c r="E213" s="10">
        <f t="shared" si="9"/>
        <v>25.298823453521223</v>
      </c>
    </row>
    <row r="214" spans="1:5" ht="15" customHeight="1">
      <c r="A214" s="17" t="s">
        <v>193</v>
      </c>
      <c r="B214" s="37" t="s">
        <v>194</v>
      </c>
      <c r="C214" s="13">
        <f>C215+C224+C221+C218</f>
        <v>8817785.28</v>
      </c>
      <c r="D214" s="13">
        <f>D215+D224+D221+D218</f>
        <v>2091002.6</v>
      </c>
      <c r="E214" s="19">
        <f t="shared" si="9"/>
        <v>23.713466971606735</v>
      </c>
    </row>
    <row r="215" spans="1:5" ht="78" hidden="1">
      <c r="A215" s="18" t="s">
        <v>195</v>
      </c>
      <c r="B215" s="33" t="s">
        <v>196</v>
      </c>
      <c r="C215" s="15">
        <f>C216</f>
        <v>0</v>
      </c>
      <c r="D215" s="15">
        <f>D216</f>
        <v>0</v>
      </c>
      <c r="E215" s="10" t="e">
        <f t="shared" si="9"/>
        <v>#DIV/0!</v>
      </c>
    </row>
    <row r="216" spans="1:5" ht="93" hidden="1">
      <c r="A216" s="18" t="s">
        <v>197</v>
      </c>
      <c r="B216" s="33" t="s">
        <v>198</v>
      </c>
      <c r="C216" s="15">
        <f>C217</f>
        <v>0</v>
      </c>
      <c r="D216" s="15">
        <f>D217</f>
        <v>0</v>
      </c>
      <c r="E216" s="10" t="e">
        <f t="shared" si="9"/>
        <v>#DIV/0!</v>
      </c>
    </row>
    <row r="217" spans="1:5" ht="3.75" customHeight="1" hidden="1">
      <c r="A217" s="18" t="s">
        <v>199</v>
      </c>
      <c r="B217" s="33" t="s">
        <v>198</v>
      </c>
      <c r="C217" s="15">
        <v>0</v>
      </c>
      <c r="D217" s="15">
        <v>0</v>
      </c>
      <c r="E217" s="10" t="e">
        <f t="shared" si="9"/>
        <v>#DIV/0!</v>
      </c>
    </row>
    <row r="218" spans="1:5" ht="86.25" customHeight="1">
      <c r="A218" s="18" t="s">
        <v>195</v>
      </c>
      <c r="B218" s="33" t="s">
        <v>307</v>
      </c>
      <c r="C218" s="15">
        <f>C219</f>
        <v>380825.28</v>
      </c>
      <c r="D218" s="15">
        <f>D219</f>
        <v>95206.29</v>
      </c>
      <c r="E218" s="10">
        <f t="shared" si="9"/>
        <v>24.999992122371705</v>
      </c>
    </row>
    <row r="219" spans="1:5" ht="87" customHeight="1">
      <c r="A219" s="18" t="s">
        <v>197</v>
      </c>
      <c r="B219" s="33" t="s">
        <v>308</v>
      </c>
      <c r="C219" s="15">
        <f>C220</f>
        <v>380825.28</v>
      </c>
      <c r="D219" s="15">
        <f>D220</f>
        <v>95206.29</v>
      </c>
      <c r="E219" s="10">
        <f t="shared" si="9"/>
        <v>24.999992122371705</v>
      </c>
    </row>
    <row r="220" spans="1:5" ht="85.5" customHeight="1">
      <c r="A220" s="18" t="s">
        <v>199</v>
      </c>
      <c r="B220" s="33" t="s">
        <v>309</v>
      </c>
      <c r="C220" s="15">
        <v>380825.28</v>
      </c>
      <c r="D220" s="15">
        <v>95206.29</v>
      </c>
      <c r="E220" s="10">
        <f t="shared" si="9"/>
        <v>24.999992122371705</v>
      </c>
    </row>
    <row r="221" spans="1:5" ht="102" customHeight="1">
      <c r="A221" s="18" t="s">
        <v>232</v>
      </c>
      <c r="B221" s="33" t="s">
        <v>304</v>
      </c>
      <c r="C221" s="15">
        <f>C222</f>
        <v>8436960</v>
      </c>
      <c r="D221" s="15">
        <f>D222</f>
        <v>1995796.31</v>
      </c>
      <c r="E221" s="10">
        <f t="shared" si="9"/>
        <v>23.655396137945424</v>
      </c>
    </row>
    <row r="222" spans="1:5" ht="102" customHeight="1">
      <c r="A222" s="18" t="s">
        <v>233</v>
      </c>
      <c r="B222" s="33" t="s">
        <v>305</v>
      </c>
      <c r="C222" s="15">
        <f>C223</f>
        <v>8436960</v>
      </c>
      <c r="D222" s="15">
        <f>D223</f>
        <v>1995796.31</v>
      </c>
      <c r="E222" s="10">
        <f t="shared" si="9"/>
        <v>23.655396137945424</v>
      </c>
    </row>
    <row r="223" spans="1:5" ht="103.5" customHeight="1">
      <c r="A223" s="18" t="s">
        <v>234</v>
      </c>
      <c r="B223" s="33" t="s">
        <v>306</v>
      </c>
      <c r="C223" s="15">
        <v>8436960</v>
      </c>
      <c r="D223" s="15">
        <v>1995796.31</v>
      </c>
      <c r="E223" s="10">
        <f t="shared" si="9"/>
        <v>23.655396137945424</v>
      </c>
    </row>
    <row r="224" spans="1:5" ht="62.25" hidden="1">
      <c r="A224" s="18" t="s">
        <v>218</v>
      </c>
      <c r="B224" s="33" t="s">
        <v>219</v>
      </c>
      <c r="C224" s="15">
        <f aca="true" t="shared" si="10" ref="C224:D226">C225</f>
        <v>0</v>
      </c>
      <c r="D224" s="15">
        <f t="shared" si="10"/>
        <v>0</v>
      </c>
      <c r="E224" s="10" t="e">
        <f t="shared" si="9"/>
        <v>#DIV/0!</v>
      </c>
    </row>
    <row r="225" spans="1:5" ht="102.75" customHeight="1" hidden="1">
      <c r="A225" s="18" t="s">
        <v>220</v>
      </c>
      <c r="B225" s="33" t="s">
        <v>221</v>
      </c>
      <c r="C225" s="15">
        <f t="shared" si="10"/>
        <v>0</v>
      </c>
      <c r="D225" s="15">
        <f t="shared" si="10"/>
        <v>0</v>
      </c>
      <c r="E225" s="10" t="e">
        <f t="shared" si="9"/>
        <v>#DIV/0!</v>
      </c>
    </row>
    <row r="226" spans="1:5" ht="62.25" hidden="1">
      <c r="A226" s="18" t="s">
        <v>222</v>
      </c>
      <c r="B226" s="33" t="s">
        <v>223</v>
      </c>
      <c r="C226" s="15">
        <f t="shared" si="10"/>
        <v>0</v>
      </c>
      <c r="D226" s="15">
        <f t="shared" si="10"/>
        <v>0</v>
      </c>
      <c r="E226" s="10" t="e">
        <f t="shared" si="9"/>
        <v>#DIV/0!</v>
      </c>
    </row>
    <row r="227" spans="1:5" ht="66.75" customHeight="1" hidden="1">
      <c r="A227" s="18" t="s">
        <v>224</v>
      </c>
      <c r="B227" s="33" t="s">
        <v>223</v>
      </c>
      <c r="C227" s="15">
        <v>0</v>
      </c>
      <c r="D227" s="15">
        <v>0</v>
      </c>
      <c r="E227" s="10" t="e">
        <f t="shared" si="9"/>
        <v>#DIV/0!</v>
      </c>
    </row>
    <row r="228" spans="1:5" ht="48.75" customHeight="1" hidden="1">
      <c r="A228" s="17" t="s">
        <v>200</v>
      </c>
      <c r="B228" s="37" t="s">
        <v>394</v>
      </c>
      <c r="C228" s="13">
        <f aca="true" t="shared" si="11" ref="C228:D230">C229</f>
        <v>0</v>
      </c>
      <c r="D228" s="13">
        <f t="shared" si="11"/>
        <v>0</v>
      </c>
      <c r="E228" s="10" t="e">
        <f t="shared" si="9"/>
        <v>#DIV/0!</v>
      </c>
    </row>
    <row r="229" spans="1:5" ht="48" customHeight="1" hidden="1">
      <c r="A229" s="18" t="s">
        <v>201</v>
      </c>
      <c r="B229" s="33" t="s">
        <v>395</v>
      </c>
      <c r="C229" s="15">
        <f t="shared" si="11"/>
        <v>0</v>
      </c>
      <c r="D229" s="15">
        <f t="shared" si="11"/>
        <v>0</v>
      </c>
      <c r="E229" s="10" t="e">
        <f t="shared" si="9"/>
        <v>#DIV/0!</v>
      </c>
    </row>
    <row r="230" spans="1:5" ht="78" hidden="1">
      <c r="A230" s="18" t="s">
        <v>202</v>
      </c>
      <c r="B230" s="33" t="s">
        <v>396</v>
      </c>
      <c r="C230" s="15">
        <f t="shared" si="11"/>
        <v>0</v>
      </c>
      <c r="D230" s="15">
        <f t="shared" si="11"/>
        <v>0</v>
      </c>
      <c r="E230" s="10" t="e">
        <f t="shared" si="9"/>
        <v>#DIV/0!</v>
      </c>
    </row>
    <row r="231" spans="1:5" ht="78" hidden="1">
      <c r="A231" s="18" t="s">
        <v>203</v>
      </c>
      <c r="B231" s="33" t="s">
        <v>396</v>
      </c>
      <c r="C231" s="15">
        <v>0</v>
      </c>
      <c r="D231" s="15">
        <v>0</v>
      </c>
      <c r="E231" s="10" t="e">
        <f t="shared" si="9"/>
        <v>#DIV/0!</v>
      </c>
    </row>
    <row r="232" spans="1:5" ht="78" hidden="1">
      <c r="A232" s="17" t="s">
        <v>209</v>
      </c>
      <c r="B232" s="37" t="s">
        <v>210</v>
      </c>
      <c r="C232" s="13">
        <f>C233</f>
        <v>0</v>
      </c>
      <c r="D232" s="13">
        <f>D233</f>
        <v>0</v>
      </c>
      <c r="E232" s="10" t="e">
        <f t="shared" si="9"/>
        <v>#DIV/0!</v>
      </c>
    </row>
    <row r="233" spans="1:5" ht="78" hidden="1">
      <c r="A233" s="18" t="s">
        <v>211</v>
      </c>
      <c r="B233" s="33" t="s">
        <v>212</v>
      </c>
      <c r="C233" s="15">
        <f>C234</f>
        <v>0</v>
      </c>
      <c r="D233" s="15">
        <f>D234</f>
        <v>0</v>
      </c>
      <c r="E233" s="10" t="e">
        <f t="shared" si="9"/>
        <v>#DIV/0!</v>
      </c>
    </row>
    <row r="234" spans="1:5" ht="78" hidden="1">
      <c r="A234" s="18" t="s">
        <v>213</v>
      </c>
      <c r="B234" s="33" t="s">
        <v>214</v>
      </c>
      <c r="C234" s="15">
        <f>SUM(C235:C236)</f>
        <v>0</v>
      </c>
      <c r="D234" s="15">
        <f>SUM(D235:D236)</f>
        <v>0</v>
      </c>
      <c r="E234" s="10" t="e">
        <f t="shared" si="9"/>
        <v>#DIV/0!</v>
      </c>
    </row>
    <row r="235" spans="1:5" ht="62.25" hidden="1">
      <c r="A235" s="18" t="s">
        <v>215</v>
      </c>
      <c r="B235" s="33" t="s">
        <v>216</v>
      </c>
      <c r="C235" s="15">
        <v>0</v>
      </c>
      <c r="D235" s="15">
        <v>0</v>
      </c>
      <c r="E235" s="10" t="e">
        <f t="shared" si="9"/>
        <v>#DIV/0!</v>
      </c>
    </row>
    <row r="236" spans="1:5" ht="0.75" customHeight="1" hidden="1">
      <c r="A236" s="18" t="s">
        <v>217</v>
      </c>
      <c r="B236" s="33" t="s">
        <v>397</v>
      </c>
      <c r="C236" s="15">
        <v>0</v>
      </c>
      <c r="D236" s="15">
        <v>0</v>
      </c>
      <c r="E236" s="10" t="e">
        <f t="shared" si="9"/>
        <v>#DIV/0!</v>
      </c>
    </row>
    <row r="237" spans="1:5" ht="32.25" customHeight="1">
      <c r="A237" s="17" t="s">
        <v>312</v>
      </c>
      <c r="B237" s="37" t="s">
        <v>313</v>
      </c>
      <c r="C237" s="13">
        <f aca="true" t="shared" si="12" ref="C237:D239">C238</f>
        <v>50000</v>
      </c>
      <c r="D237" s="13">
        <f t="shared" si="12"/>
        <v>50000</v>
      </c>
      <c r="E237" s="19">
        <f t="shared" si="9"/>
        <v>100</v>
      </c>
    </row>
    <row r="238" spans="1:5" ht="42" customHeight="1">
      <c r="A238" s="18" t="s">
        <v>201</v>
      </c>
      <c r="B238" s="33" t="s">
        <v>311</v>
      </c>
      <c r="C238" s="15">
        <f t="shared" si="12"/>
        <v>50000</v>
      </c>
      <c r="D238" s="15">
        <f t="shared" si="12"/>
        <v>50000</v>
      </c>
      <c r="E238" s="10">
        <f t="shared" si="9"/>
        <v>100</v>
      </c>
    </row>
    <row r="239" spans="1:5" ht="69.75" customHeight="1">
      <c r="A239" s="18" t="s">
        <v>202</v>
      </c>
      <c r="B239" s="33" t="s">
        <v>310</v>
      </c>
      <c r="C239" s="15">
        <f t="shared" si="12"/>
        <v>50000</v>
      </c>
      <c r="D239" s="15">
        <f t="shared" si="12"/>
        <v>50000</v>
      </c>
      <c r="E239" s="10">
        <f t="shared" si="9"/>
        <v>100</v>
      </c>
    </row>
    <row r="240" spans="1:5" ht="69" customHeight="1">
      <c r="A240" s="18" t="s">
        <v>203</v>
      </c>
      <c r="B240" s="33" t="s">
        <v>310</v>
      </c>
      <c r="C240" s="15">
        <v>50000</v>
      </c>
      <c r="D240" s="15">
        <v>50000</v>
      </c>
      <c r="E240" s="10">
        <f t="shared" si="9"/>
        <v>100</v>
      </c>
    </row>
    <row r="241" spans="1:5" ht="70.5" customHeight="1">
      <c r="A241" s="17" t="s">
        <v>314</v>
      </c>
      <c r="B241" s="37" t="s">
        <v>210</v>
      </c>
      <c r="C241" s="13">
        <f>C242</f>
        <v>-211569.61</v>
      </c>
      <c r="D241" s="13">
        <f>D242</f>
        <v>-211569.61</v>
      </c>
      <c r="E241" s="19">
        <f t="shared" si="9"/>
        <v>100</v>
      </c>
    </row>
    <row r="242" spans="1:5" ht="66" customHeight="1">
      <c r="A242" s="18" t="s">
        <v>211</v>
      </c>
      <c r="B242" s="33" t="s">
        <v>315</v>
      </c>
      <c r="C242" s="15">
        <f>C243</f>
        <v>-211569.61</v>
      </c>
      <c r="D242" s="15">
        <f>D243</f>
        <v>-211569.61</v>
      </c>
      <c r="E242" s="10">
        <f t="shared" si="9"/>
        <v>100</v>
      </c>
    </row>
    <row r="243" spans="1:5" ht="72" customHeight="1">
      <c r="A243" s="18" t="s">
        <v>213</v>
      </c>
      <c r="B243" s="33" t="s">
        <v>214</v>
      </c>
      <c r="C243" s="15">
        <f>SUM(C244:C245)</f>
        <v>-211569.61</v>
      </c>
      <c r="D243" s="15">
        <f>SUM(D244:D245)</f>
        <v>-211569.61</v>
      </c>
      <c r="E243" s="10">
        <f t="shared" si="9"/>
        <v>100</v>
      </c>
    </row>
    <row r="244" spans="1:5" ht="69.75" customHeight="1">
      <c r="A244" s="18" t="s">
        <v>215</v>
      </c>
      <c r="B244" s="33" t="s">
        <v>214</v>
      </c>
      <c r="C244" s="15">
        <v>-9141.11</v>
      </c>
      <c r="D244" s="15">
        <v>-9141.11</v>
      </c>
      <c r="E244" s="10">
        <f t="shared" si="9"/>
        <v>100</v>
      </c>
    </row>
    <row r="245" spans="1:5" ht="75.75" customHeight="1">
      <c r="A245" s="18" t="s">
        <v>217</v>
      </c>
      <c r="B245" s="33" t="s">
        <v>214</v>
      </c>
      <c r="C245" s="15">
        <v>-202428.5</v>
      </c>
      <c r="D245" s="15">
        <v>-202428.5</v>
      </c>
      <c r="E245" s="10">
        <f t="shared" si="9"/>
        <v>100</v>
      </c>
    </row>
    <row r="246" spans="1:5" ht="36" customHeight="1">
      <c r="A246" s="43" t="s">
        <v>128</v>
      </c>
      <c r="B246" s="44"/>
      <c r="C246" s="19">
        <f>C14+C163</f>
        <v>365114240.61999995</v>
      </c>
      <c r="D246" s="19">
        <f>D14+D163</f>
        <v>83917310.92</v>
      </c>
      <c r="E246" s="19">
        <f t="shared" si="9"/>
        <v>22.983850418296512</v>
      </c>
    </row>
    <row r="247" spans="3:5" ht="18">
      <c r="C247" s="4"/>
      <c r="E247" s="4"/>
    </row>
    <row r="248" ht="18">
      <c r="C248" s="8"/>
    </row>
    <row r="250" ht="18">
      <c r="C250" s="8"/>
    </row>
    <row r="251" ht="18">
      <c r="D251" s="9"/>
    </row>
  </sheetData>
  <sheetProtection/>
  <mergeCells count="12">
    <mergeCell ref="C3:E3"/>
    <mergeCell ref="C1:E1"/>
    <mergeCell ref="C2:E2"/>
    <mergeCell ref="C4:E4"/>
    <mergeCell ref="A246:B246"/>
    <mergeCell ref="A11:A12"/>
    <mergeCell ref="B11:B12"/>
    <mergeCell ref="A8:E8"/>
    <mergeCell ref="A10:E10"/>
    <mergeCell ref="C11:C12"/>
    <mergeCell ref="D11:D12"/>
    <mergeCell ref="E11:E1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2021-04-13T11:19:29Z</cp:lastPrinted>
  <dcterms:created xsi:type="dcterms:W3CDTF">2009-08-21T08:27:43Z</dcterms:created>
  <dcterms:modified xsi:type="dcterms:W3CDTF">2021-04-20T10:10:24Z</dcterms:modified>
  <cp:category/>
  <cp:version/>
  <cp:contentType/>
  <cp:contentStatus/>
</cp:coreProperties>
</file>