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2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<sst xmlns="http://schemas.openxmlformats.org/spreadsheetml/2006/main" count="552" uniqueCount="452">
  <si>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</si>
  <si>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</si>
  <si>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</si>
  <si>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</si>
  <si>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</si>
  <si>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</si>
  <si>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</si>
  <si>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</si>
  <si>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</si>
  <si>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</si>
  <si>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</si>
  <si>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</si>
  <si>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</si>
  <si>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</si>
  <si>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</si>
  <si>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</si>
  <si>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</si>
  <si>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</si>
  <si>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</si>
  <si>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</si>
  <si>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</si>
  <si>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</si>
  <si>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</si>
  <si>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</si>
  <si>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</si>
  <si>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</si>
  <si>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</si>
  <si>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</si>
  <si>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</si>
  <si>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</si>
  <si>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</si>
  <si>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</si>
  <si>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</si>
  <si>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</si>
  <si>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</si>
  <si>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</si>
  <si>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</si>
  <si>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</si>
  <si>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</si>
  <si>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</si>
  <si>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</si>
  <si>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</si>
  <si>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</si>
  <si>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</si>
  <si>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</si>
  <si>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</si>
  <si>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</si>
  <si>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</si>
  <si>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</si>
  <si>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</si>
  <si>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</si>
  <si>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</si>
  <si>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</si>
  <si>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</si>
  <si>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</si>
  <si>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</si>
  <si>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</si>
  <si>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</si>
  <si>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</si>
  <si>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</si>
  <si>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</si>
  <si>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</si>
  <si>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</si>
  <si>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</si>
  <si>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</si>
  <si>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</si>
  <si>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</si>
  <si>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</si>
  <si>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</si>
  <si>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</si>
  <si>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</si>
  <si>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</si>
  <si>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</si>
  <si>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</si>
  <si>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</si>
  <si>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</si>
  <si>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</si>
  <si>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</si>
  <si>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</si>
  <si>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</si>
  <si>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</si>
  <si>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</si>
  <si>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</si>
  <si>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</si>
  <si>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</si>
  <si>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</si>
  <si>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</si>
  <si>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</si>
  <si>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</si>
  <si>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</si>
  <si>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</si>
  <si>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</si>
  <si>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</si>
  <si>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</si>
  <si>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</si>
  <si>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</si>
  <si>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</si>
  <si>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</si>
  <si>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</si>
  <si>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</si>
  <si>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</si>
  <si>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</si>
  <si>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</si>
  <si>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</si>
  <si>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</si>
  <si>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</si>
  <si>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</si>
  <si>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</si>
  <si>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</si>
  <si>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</si>
  <si>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</si>
  <si>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</si>
  <si>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</si>
  <si>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</si>
  <si>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</si>
  <si>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</si>
  <si>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</si>
  <si>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</si>
  <si>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</si>
  <si>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</si>
  <si>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</si>
  <si>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</si>
  <si>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</si>
  <si>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</si>
  <si>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t>035 1 16 07090 05 0000 140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</si>
  <si>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</si>
  <si>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</si>
  <si>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</si>
  <si>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</si>
  <si>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</si>
  <si>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</si>
  <si>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</si>
  <si>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</si>
  <si>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</si>
  <si>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</si>
  <si>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</si>
  <si>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</si>
  <si>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</si>
  <si>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</si>
  <si>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</si>
  <si>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</si>
  <si>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</si>
  <si>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</si>
  <si>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</si>
  <si>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</si>
  <si>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</si>
  <si>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</si>
  <si>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</si>
  <si>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</si>
  <si>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</si>
  <si>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</si>
  <si>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</si>
  <si>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</si>
  <si>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</si>
  <si>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</si>
  <si>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</si>
  <si>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</si>
  <si>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</si>
  <si>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</si>
  <si>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</si>
  <si>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</si>
  <si>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</si>
  <si>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</si>
  <si>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</si>
  <si>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</si>
  <si>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</si>
  <si>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</si>
  <si>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</si>
  <si>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</si>
  <si>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</si>
  <si>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</si>
  <si>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</si>
  <si>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</si>
  <si>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</si>
  <si>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</si>
  <si>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</si>
  <si>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</si>
  <si>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</si>
  <si>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</si>
  <si>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</si>
  <si>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</si>
  <si>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</si>
  <si>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</si>
  <si>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</si>
  <si>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</si>
  <si>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</si>
  <si>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</si>
  <si>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</si>
  <si>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</si>
  <si>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</si>
  <si>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</si>
  <si>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</si>
  <si>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</si>
  <si>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</si>
  <si>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</si>
  <si>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</si>
  <si>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</si>
  <si>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</si>
  <si>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</si>
  <si>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</si>
  <si>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</si>
  <si>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</si>
  <si>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</si>
  <si>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</si>
  <si>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</si>
  <si>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</si>
  <si>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</si>
  <si>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</si>
  <si>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</si>
  <si>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</si>
  <si>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</si>
  <si>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</si>
  <si>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</si>
  <si>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</si>
  <si>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</si>
  <si>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</si>
  <si>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</si>
  <si>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</si>
  <si>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</si>
  <si>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</si>
  <si>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</si>
  <si>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</si>
  <si>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</si>
  <si>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</si>
  <si>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</si>
  <si>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000 2 02 45303 00 0000 150
</t>
  </si>
  <si>
    <t xml:space="preserve">000 2 02 45303 05 0000 150
</t>
  </si>
  <si>
    <t xml:space="preserve">039 2 02 45303 05 0000 150
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</si>
  <si>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</si>
  <si>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</si>
  <si>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</si>
  <si>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</si>
  <si>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</si>
  <si>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</si>
  <si>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</si>
  <si>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</si>
  <si>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</si>
  <si>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</si>
  <si>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</si>
  <si>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</si>
  <si>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</si>
  <si>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</si>
  <si>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</si>
  <si>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</si>
  <si>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</si>
  <si>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</si>
  <si>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</si>
  <si>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</si>
  <si>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</si>
  <si>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</si>
  <si>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</si>
  <si>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</si>
  <si>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</si>
  <si>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</si>
  <si>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</si>
  <si>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</si>
  <si>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</si>
  <si>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</si>
  <si>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</si>
  <si>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</si>
  <si>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</si>
  <si>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</si>
  <si>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</si>
  <si>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</si>
  <si>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</si>
  <si>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</si>
  <si>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</si>
  <si>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</si>
  <si>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</si>
  <si>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</si>
  <si>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</si>
  <si>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</si>
  <si>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</si>
  <si>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</si>
  <si>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</si>
  <si>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</si>
  <si>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</si>
  <si>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</si>
  <si>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</si>
  <si>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</si>
  <si>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</si>
  <si>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</si>
  <si>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</si>
  <si>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</si>
  <si>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</si>
  <si>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</si>
  <si>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</si>
  <si>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</si>
  <si>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</si>
  <si>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</si>
  <si>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</si>
  <si>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</si>
  <si>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</si>
  <si>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</si>
  <si>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</si>
  <si>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</si>
  <si>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</si>
  <si>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</si>
  <si>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</si>
  <si>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</si>
  <si>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</si>
  <si>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</si>
  <si>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</si>
  <si>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</si>
  <si>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</si>
  <si>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</si>
  <si>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</si>
  <si>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</si>
  <si>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</si>
  <si>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</si>
  <si>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</si>
  <si>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</si>
  <si>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</si>
  <si>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</si>
  <si>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</si>
  <si>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</si>
  <si>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</si>
  <si>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</si>
  <si>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</si>
  <si>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</si>
  <si>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</si>
  <si>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</si>
  <si>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</si>
  <si>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</si>
  <si>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</si>
  <si>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</si>
  <si>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</si>
  <si>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</si>
  <si>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</si>
  <si>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</si>
  <si>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</si>
  <si>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</si>
  <si>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</si>
  <si>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</si>
  <si>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</si>
  <si>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</si>
  <si>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</si>
  <si>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</si>
  <si>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</si>
  <si>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</si>
  <si>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</si>
  <si>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</si>
  <si>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</si>
  <si>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</si>
  <si>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</si>
  <si>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</si>
  <si>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</si>
  <si>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</si>
  <si>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</si>
  <si>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</si>
  <si>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</si>
  <si>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</si>
  <si>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</si>
  <si>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</si>
  <si>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</si>
  <si>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</si>
  <si>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</si>
  <si>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</si>
  <si>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</si>
  <si>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</si>
  <si>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</si>
  <si>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</si>
  <si>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</si>
  <si>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</si>
  <si>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</si>
  <si>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</si>
  <si>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</si>
  <si>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</si>
  <si>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</si>
  <si>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</si>
  <si>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</si>
  <si>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</si>
  <si>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</si>
  <si>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</si>
  <si>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</si>
  <si>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</si>
  <si>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</si>
  <si>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</si>
  <si>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</si>
  <si>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</si>
  <si>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</si>
  <si>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</si>
  <si>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</si>
  <si>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</si>
  <si>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</si>
  <si>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</si>
  <si>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</si>
  <si>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</si>
  <si>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</si>
  <si>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</si>
  <si>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</si>
  <si>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</si>
  <si>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</si>
  <si>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</si>
  <si>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</si>
  <si>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</si>
  <si>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</si>
  <si>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</si>
  <si>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</si>
  <si>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</si>
  <si>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</si>
  <si>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</si>
  <si>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</si>
  <si>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</si>
  <si>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</si>
  <si>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</si>
  <si>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</si>
  <si>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</si>
  <si>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</si>
  <si>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</si>
  <si>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</si>
  <si>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</si>
  <si>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</si>
  <si>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</si>
  <si>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</si>
  <si>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</si>
  <si>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</si>
  <si>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</si>
  <si>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</si>
  <si>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</si>
  <si>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</si>
  <si>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</si>
  <si>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042 1 16 01143 01 0000 140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</si>
  <si>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</si>
  <si>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</si>
  <si>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</si>
  <si>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</si>
  <si>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039 1 16 07010 00 0000 140
</t>
  </si>
  <si>
    <t xml:space="preserve">044 1 16 07010 00 0000 140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</si>
  <si>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</si>
  <si>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</si>
  <si>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Приложение № 1</t>
  </si>
  <si>
    <t>к постановлению Администрации</t>
  </si>
  <si>
    <t>Южского муниципального района</t>
  </si>
  <si>
    <t>Доходы бюджета Южского муниципального района по кодам классификации доходов бюджетов за 9 месяцев 2021 года</t>
  </si>
  <si>
    <t>Утвержденные бюджетные назначения (руб.)</t>
  </si>
  <si>
    <t>Процент исполнения (%)</t>
  </si>
  <si>
    <t>Исполнено за 9 месяцев 2021 года (руб.)</t>
  </si>
  <si>
    <t xml:space="preserve">000 1 17 00000 00 0000 000
</t>
  </si>
  <si>
    <t xml:space="preserve">ПРОЧИЕ НЕНАЛОГОВЫЕ ДОХОДЫ
</t>
  </si>
  <si>
    <t xml:space="preserve">000 1 17 01000 00 0000 180
</t>
  </si>
  <si>
    <t xml:space="preserve">Невыясненные поступления
</t>
  </si>
  <si>
    <t xml:space="preserve">000 1 17 01050 05 0000 180
</t>
  </si>
  <si>
    <t xml:space="preserve">Невыясненные поступления, зачисляемые в бюджеты муниципальных районов
</t>
  </si>
  <si>
    <t xml:space="preserve">035 1 17 01050 05 0000 180
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</si>
  <si>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</si>
  <si>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</si>
  <si>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</si>
  <si>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</si>
  <si>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</si>
  <si>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t xml:space="preserve">ВСЕГО ДОХОДОВ                                                                                                                                               </t>
  </si>
  <si>
    <t>от 21.10.2021 № 715-п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</si>
</sst>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4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shrinkToFit="1"/>
    </xf>
    <xf numFmtId="4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>
      <alignment horizontal="center" vertical="center" shrinkToFit="1"/>
    </xf>
    <xf numFmtId="4" fontId="7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>
      <alignment horizontal="center" vertical="center" wrapText="1" shrinkToFit="1"/>
    </xf>
    <xf numFmtId="4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11" fontId="4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 shrinkToFit="1"/>
    </xf>
    <xf numFmtId="49" fontId="6" fillId="33" borderId="14" xfId="0" applyNumberFormat="1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tabSelected="1" zoomScalePageLayoutView="0" workbookViewId="0" topLeftCell="A186">
      <selection activeCell="B189" sqref="B189"/>
    </sheetView>
  </sheetViews>
  <sheetFormatPr defaultColWidth="9.125" defaultRowHeight="12.75"/>
  <cols>
    <col min="1" max="1" width="35.625" style="2" customWidth="1"/>
    <col min="2" max="2" width="52.375" style="3" customWidth="1"/>
    <col min="3" max="3" width="19.50390625" style="3" customWidth="1"/>
    <col min="4" max="4" width="19.50390625" style="5" customWidth="1"/>
    <col min="5" max="5" width="17.375" style="3" customWidth="1"/>
    <col min="6" max="6" width="15.125" style="3" bestFit="1" customWidth="1"/>
    <col min="7" max="7" width="14.625" style="3" customWidth="1"/>
    <col min="8" max="8" width="14.125" style="3" customWidth="1"/>
    <col min="9" max="16384" width="9.125" style="3" customWidth="1"/>
  </cols>
  <sheetData>
    <row r="1" spans="3:5" ht="18">
      <c r="C1" s="50" t="s">
        <v>431</v>
      </c>
      <c r="D1" s="50"/>
      <c r="E1" s="50"/>
    </row>
    <row r="2" spans="3:5" ht="18">
      <c r="C2" s="50" t="s">
        <v>432</v>
      </c>
      <c r="D2" s="50"/>
      <c r="E2" s="50"/>
    </row>
    <row r="3" spans="3:5" ht="18">
      <c r="C3" s="50" t="s">
        <v>433</v>
      </c>
      <c r="D3" s="50"/>
      <c r="E3" s="50"/>
    </row>
    <row r="4" spans="3:5" ht="18">
      <c r="C4" s="50" t="s">
        <v>451</v>
      </c>
      <c r="D4" s="50"/>
      <c r="E4" s="50"/>
    </row>
    <row r="5" ht="10.5" customHeight="1"/>
    <row r="6" ht="18">
      <c r="E6" s="4" t="s">
        <v>228</v>
      </c>
    </row>
    <row r="7" ht="9.75" customHeight="1"/>
    <row r="8" spans="1:5" ht="30" customHeight="1">
      <c r="A8" s="44" t="s">
        <v>434</v>
      </c>
      <c r="B8" s="44"/>
      <c r="C8" s="44"/>
      <c r="D8" s="44"/>
      <c r="E8" s="44"/>
    </row>
    <row r="9" spans="1:5" ht="15" customHeight="1" hidden="1">
      <c r="A9" s="45"/>
      <c r="B9" s="45"/>
      <c r="C9" s="45"/>
      <c r="D9" s="45"/>
      <c r="E9" s="45"/>
    </row>
    <row r="10" spans="1:5" ht="42.75" customHeight="1">
      <c r="A10" s="41" t="s">
        <v>41</v>
      </c>
      <c r="B10" s="43" t="s">
        <v>42</v>
      </c>
      <c r="C10" s="46" t="s">
        <v>435</v>
      </c>
      <c r="D10" s="48" t="s">
        <v>437</v>
      </c>
      <c r="E10" s="48" t="s">
        <v>436</v>
      </c>
    </row>
    <row r="11" spans="1:5" ht="35.25" customHeight="1">
      <c r="A11" s="42"/>
      <c r="B11" s="43"/>
      <c r="C11" s="47"/>
      <c r="D11" s="49"/>
      <c r="E11" s="49"/>
    </row>
    <row r="12" spans="1:5" ht="18">
      <c r="A12" s="12">
        <v>1</v>
      </c>
      <c r="B12" s="12">
        <v>2</v>
      </c>
      <c r="C12" s="13">
        <v>3</v>
      </c>
      <c r="D12" s="14">
        <v>4</v>
      </c>
      <c r="E12" s="14">
        <v>5</v>
      </c>
    </row>
    <row r="13" spans="1:5" ht="18">
      <c r="A13" s="15" t="s">
        <v>8</v>
      </c>
      <c r="B13" s="29" t="s">
        <v>83</v>
      </c>
      <c r="C13" s="16">
        <f>C14+C24+C38+C64++C76+C96+C106+C120+C131+C63+C71+C192</f>
        <v>69038325.69000001</v>
      </c>
      <c r="D13" s="16">
        <f>D14+D24+D38+D64++D76+D96+D106+D120+D131+D63+D71+D192</f>
        <v>52152732.79000001</v>
      </c>
      <c r="E13" s="16">
        <f>D13/C13*100</f>
        <v>75.54171146064478</v>
      </c>
    </row>
    <row r="14" spans="1:5" ht="18">
      <c r="A14" s="15" t="s">
        <v>9</v>
      </c>
      <c r="B14" s="29" t="s">
        <v>10</v>
      </c>
      <c r="C14" s="16">
        <f>C15</f>
        <v>55125182.6</v>
      </c>
      <c r="D14" s="16">
        <f>D15</f>
        <v>38885100.870000005</v>
      </c>
      <c r="E14" s="16">
        <f aca="true" t="shared" si="0" ref="E14:E74">D14/C14*100</f>
        <v>70.5396318632784</v>
      </c>
    </row>
    <row r="15" spans="1:5" ht="18">
      <c r="A15" s="17" t="s">
        <v>11</v>
      </c>
      <c r="B15" s="30" t="s">
        <v>12</v>
      </c>
      <c r="C15" s="18">
        <f>C16+C18+C22+C20</f>
        <v>55125182.6</v>
      </c>
      <c r="D15" s="18">
        <f>D16+D18+D22+D20</f>
        <v>38885100.870000005</v>
      </c>
      <c r="E15" s="18">
        <f t="shared" si="0"/>
        <v>70.5396318632784</v>
      </c>
    </row>
    <row r="16" spans="1:5" ht="93">
      <c r="A16" s="17" t="s">
        <v>53</v>
      </c>
      <c r="B16" s="31" t="s">
        <v>130</v>
      </c>
      <c r="C16" s="19">
        <f>C17</f>
        <v>54592182.6</v>
      </c>
      <c r="D16" s="19">
        <f>D17</f>
        <v>38419671.09</v>
      </c>
      <c r="E16" s="18">
        <f t="shared" si="0"/>
        <v>70.37577407648838</v>
      </c>
    </row>
    <row r="17" spans="1:5" ht="93">
      <c r="A17" s="17" t="s">
        <v>13</v>
      </c>
      <c r="B17" s="31" t="s">
        <v>130</v>
      </c>
      <c r="C17" s="19">
        <f>51302090+1585000+1425492.6+249600+30000</f>
        <v>54592182.6</v>
      </c>
      <c r="D17" s="19">
        <v>38419671.09</v>
      </c>
      <c r="E17" s="18">
        <f t="shared" si="0"/>
        <v>70.37577407648838</v>
      </c>
    </row>
    <row r="18" spans="1:5" ht="140.25">
      <c r="A18" s="17" t="s">
        <v>54</v>
      </c>
      <c r="B18" s="31" t="s">
        <v>131</v>
      </c>
      <c r="C18" s="19">
        <f>C19</f>
        <v>104661.7</v>
      </c>
      <c r="D18" s="19">
        <f>D19</f>
        <v>74374.03</v>
      </c>
      <c r="E18" s="18">
        <f t="shared" si="0"/>
        <v>71.06136246592594</v>
      </c>
    </row>
    <row r="19" spans="1:5" ht="140.25">
      <c r="A19" s="17" t="s">
        <v>14</v>
      </c>
      <c r="B19" s="31" t="s">
        <v>131</v>
      </c>
      <c r="C19" s="19">
        <f>160000-15000-40338.3</f>
        <v>104661.7</v>
      </c>
      <c r="D19" s="19">
        <v>74374.03</v>
      </c>
      <c r="E19" s="18">
        <f t="shared" si="0"/>
        <v>71.06136246592594</v>
      </c>
    </row>
    <row r="20" spans="1:5" ht="62.25">
      <c r="A20" s="17" t="s">
        <v>55</v>
      </c>
      <c r="B20" s="30" t="s">
        <v>132</v>
      </c>
      <c r="C20" s="20">
        <f>C21</f>
        <v>355938.3</v>
      </c>
      <c r="D20" s="20">
        <f>D21</f>
        <v>353447.75</v>
      </c>
      <c r="E20" s="18">
        <f t="shared" si="0"/>
        <v>99.30028603271973</v>
      </c>
    </row>
    <row r="21" spans="1:5" ht="62.25">
      <c r="A21" s="17" t="s">
        <v>15</v>
      </c>
      <c r="B21" s="30" t="s">
        <v>132</v>
      </c>
      <c r="C21" s="20">
        <f>303000+40338.3+12600</f>
        <v>355938.3</v>
      </c>
      <c r="D21" s="20">
        <v>353447.75</v>
      </c>
      <c r="E21" s="18">
        <f t="shared" si="0"/>
        <v>99.30028603271973</v>
      </c>
    </row>
    <row r="22" spans="1:5" ht="116.25" customHeight="1">
      <c r="A22" s="17" t="s">
        <v>56</v>
      </c>
      <c r="B22" s="31" t="s">
        <v>133</v>
      </c>
      <c r="C22" s="20">
        <f>C23</f>
        <v>72400</v>
      </c>
      <c r="D22" s="20">
        <f>D23</f>
        <v>37608</v>
      </c>
      <c r="E22" s="18">
        <f t="shared" si="0"/>
        <v>51.94475138121547</v>
      </c>
    </row>
    <row r="23" spans="1:5" ht="114.75" customHeight="1">
      <c r="A23" s="17" t="s">
        <v>16</v>
      </c>
      <c r="B23" s="31" t="s">
        <v>133</v>
      </c>
      <c r="C23" s="20">
        <f>150000-50000+15000-12600-30000</f>
        <v>72400</v>
      </c>
      <c r="D23" s="20">
        <v>37608</v>
      </c>
      <c r="E23" s="18">
        <f t="shared" si="0"/>
        <v>51.94475138121547</v>
      </c>
    </row>
    <row r="24" spans="1:5" s="6" customFormat="1" ht="51.75" customHeight="1">
      <c r="A24" s="21" t="s">
        <v>43</v>
      </c>
      <c r="B24" s="32" t="s">
        <v>48</v>
      </c>
      <c r="C24" s="22">
        <f>C25</f>
        <v>4477000</v>
      </c>
      <c r="D24" s="22">
        <f>D25</f>
        <v>3976654.19</v>
      </c>
      <c r="E24" s="16">
        <f t="shared" si="0"/>
        <v>88.82408286799196</v>
      </c>
    </row>
    <row r="25" spans="1:5" ht="46.5">
      <c r="A25" s="13" t="s">
        <v>44</v>
      </c>
      <c r="B25" s="33" t="s">
        <v>134</v>
      </c>
      <c r="C25" s="20">
        <f>C26+C29+C32+C35</f>
        <v>4477000</v>
      </c>
      <c r="D25" s="20">
        <f>D26+D29+D32+D35</f>
        <v>3976654.19</v>
      </c>
      <c r="E25" s="18">
        <f t="shared" si="0"/>
        <v>88.82408286799196</v>
      </c>
    </row>
    <row r="26" spans="1:5" ht="99.75" customHeight="1">
      <c r="A26" s="13" t="s">
        <v>59</v>
      </c>
      <c r="B26" s="31" t="s">
        <v>135</v>
      </c>
      <c r="C26" s="20">
        <f>C27</f>
        <v>1925000</v>
      </c>
      <c r="D26" s="20">
        <f>D27</f>
        <v>1803698.16</v>
      </c>
      <c r="E26" s="18">
        <f t="shared" si="0"/>
        <v>93.6986057142857</v>
      </c>
    </row>
    <row r="27" spans="1:5" ht="147" customHeight="1">
      <c r="A27" s="23" t="s">
        <v>114</v>
      </c>
      <c r="B27" s="31" t="s">
        <v>136</v>
      </c>
      <c r="C27" s="20">
        <f>C28</f>
        <v>1925000</v>
      </c>
      <c r="D27" s="20">
        <f>D28</f>
        <v>1803698.16</v>
      </c>
      <c r="E27" s="18">
        <f t="shared" si="0"/>
        <v>93.6986057142857</v>
      </c>
    </row>
    <row r="28" spans="1:5" ht="150" customHeight="1">
      <c r="A28" s="13" t="s">
        <v>115</v>
      </c>
      <c r="B28" s="31" t="s">
        <v>136</v>
      </c>
      <c r="C28" s="20">
        <f>1812000+113000</f>
        <v>1925000</v>
      </c>
      <c r="D28" s="20">
        <v>1803698.16</v>
      </c>
      <c r="E28" s="18">
        <f t="shared" si="0"/>
        <v>93.6986057142857</v>
      </c>
    </row>
    <row r="29" spans="1:5" ht="108.75">
      <c r="A29" s="13" t="s">
        <v>58</v>
      </c>
      <c r="B29" s="31" t="s">
        <v>137</v>
      </c>
      <c r="C29" s="20">
        <f>C30</f>
        <v>18000</v>
      </c>
      <c r="D29" s="20">
        <f>D30</f>
        <v>12892.24</v>
      </c>
      <c r="E29" s="18">
        <f t="shared" si="0"/>
        <v>71.62355555555555</v>
      </c>
    </row>
    <row r="30" spans="1:5" ht="156">
      <c r="A30" s="13" t="s">
        <v>117</v>
      </c>
      <c r="B30" s="31" t="s">
        <v>138</v>
      </c>
      <c r="C30" s="20">
        <f>C31</f>
        <v>18000</v>
      </c>
      <c r="D30" s="20">
        <f>D31</f>
        <v>12892.24</v>
      </c>
      <c r="E30" s="18">
        <f t="shared" si="0"/>
        <v>71.62355555555555</v>
      </c>
    </row>
    <row r="31" spans="1:5" ht="163.5" customHeight="1">
      <c r="A31" s="13" t="s">
        <v>116</v>
      </c>
      <c r="B31" s="31" t="s">
        <v>138</v>
      </c>
      <c r="C31" s="20">
        <v>18000</v>
      </c>
      <c r="D31" s="20">
        <v>12892.24</v>
      </c>
      <c r="E31" s="18">
        <f t="shared" si="0"/>
        <v>71.62355555555555</v>
      </c>
    </row>
    <row r="32" spans="1:5" ht="93">
      <c r="A32" s="13" t="s">
        <v>57</v>
      </c>
      <c r="B32" s="31" t="s">
        <v>139</v>
      </c>
      <c r="C32" s="20">
        <f>C33</f>
        <v>2834000</v>
      </c>
      <c r="D32" s="20">
        <f>D33</f>
        <v>2478480.14</v>
      </c>
      <c r="E32" s="18">
        <f t="shared" si="0"/>
        <v>87.45519195483416</v>
      </c>
    </row>
    <row r="33" spans="1:5" ht="150" customHeight="1">
      <c r="A33" s="13" t="s">
        <v>118</v>
      </c>
      <c r="B33" s="31" t="s">
        <v>122</v>
      </c>
      <c r="C33" s="20">
        <f>C34</f>
        <v>2834000</v>
      </c>
      <c r="D33" s="20">
        <f>D34</f>
        <v>2478480.14</v>
      </c>
      <c r="E33" s="18">
        <f t="shared" si="0"/>
        <v>87.45519195483416</v>
      </c>
    </row>
    <row r="34" spans="1:5" ht="147" customHeight="1">
      <c r="A34" s="13" t="s">
        <v>119</v>
      </c>
      <c r="B34" s="31" t="s">
        <v>122</v>
      </c>
      <c r="C34" s="20">
        <f>2784000+50000</f>
        <v>2834000</v>
      </c>
      <c r="D34" s="20">
        <v>2478480.14</v>
      </c>
      <c r="E34" s="18">
        <f t="shared" si="0"/>
        <v>87.45519195483416</v>
      </c>
    </row>
    <row r="35" spans="1:5" ht="93">
      <c r="A35" s="13" t="s">
        <v>89</v>
      </c>
      <c r="B35" s="31" t="s">
        <v>140</v>
      </c>
      <c r="C35" s="20">
        <f>C36</f>
        <v>-300000</v>
      </c>
      <c r="D35" s="20">
        <f>D36</f>
        <v>-318416.35</v>
      </c>
      <c r="E35" s="18">
        <f t="shared" si="0"/>
        <v>106.13878333333334</v>
      </c>
    </row>
    <row r="36" spans="1:5" ht="146.25" customHeight="1">
      <c r="A36" s="13" t="s">
        <v>120</v>
      </c>
      <c r="B36" s="31" t="s">
        <v>141</v>
      </c>
      <c r="C36" s="20">
        <f>C37</f>
        <v>-300000</v>
      </c>
      <c r="D36" s="20">
        <f>D37</f>
        <v>-318416.35</v>
      </c>
      <c r="E36" s="18">
        <f t="shared" si="0"/>
        <v>106.13878333333334</v>
      </c>
    </row>
    <row r="37" spans="1:5" ht="148.5" customHeight="1">
      <c r="A37" s="13" t="s">
        <v>121</v>
      </c>
      <c r="B37" s="31" t="s">
        <v>141</v>
      </c>
      <c r="C37" s="20">
        <f>-250000-50000</f>
        <v>-300000</v>
      </c>
      <c r="D37" s="20">
        <v>-318416.35</v>
      </c>
      <c r="E37" s="18">
        <f t="shared" si="0"/>
        <v>106.13878333333334</v>
      </c>
    </row>
    <row r="38" spans="1:5" ht="18">
      <c r="A38" s="15" t="s">
        <v>17</v>
      </c>
      <c r="B38" s="29" t="s">
        <v>445</v>
      </c>
      <c r="C38" s="16">
        <f>C57+C60+C39+C52</f>
        <v>4053048.21</v>
      </c>
      <c r="D38" s="16">
        <f>D57+D60+D39+D52</f>
        <v>3553450.5900000003</v>
      </c>
      <c r="E38" s="16">
        <f t="shared" si="0"/>
        <v>87.67353374264454</v>
      </c>
    </row>
    <row r="39" spans="1:5" ht="34.5" customHeight="1">
      <c r="A39" s="17" t="s">
        <v>229</v>
      </c>
      <c r="B39" s="30" t="s">
        <v>230</v>
      </c>
      <c r="C39" s="18">
        <f>C40+C45+C50</f>
        <v>1802547.73</v>
      </c>
      <c r="D39" s="18">
        <f>D40+D45+D50</f>
        <v>1575920.4900000002</v>
      </c>
      <c r="E39" s="18">
        <f t="shared" si="0"/>
        <v>87.42739311541006</v>
      </c>
    </row>
    <row r="40" spans="1:5" ht="44.25" customHeight="1">
      <c r="A40" s="17" t="s">
        <v>231</v>
      </c>
      <c r="B40" s="30" t="s">
        <v>232</v>
      </c>
      <c r="C40" s="18">
        <f>C41+C43</f>
        <v>945642.66</v>
      </c>
      <c r="D40" s="18">
        <f>D41+D43</f>
        <v>821503.56</v>
      </c>
      <c r="E40" s="18">
        <f t="shared" si="0"/>
        <v>86.87251482499742</v>
      </c>
    </row>
    <row r="41" spans="1:5" ht="42" customHeight="1">
      <c r="A41" s="17" t="s">
        <v>233</v>
      </c>
      <c r="B41" s="30" t="s">
        <v>232</v>
      </c>
      <c r="C41" s="18">
        <f>C42</f>
        <v>945537.39</v>
      </c>
      <c r="D41" s="18">
        <f>D42</f>
        <v>821405.14</v>
      </c>
      <c r="E41" s="18">
        <f t="shared" si="0"/>
        <v>86.87177775169737</v>
      </c>
    </row>
    <row r="42" spans="1:5" ht="42" customHeight="1">
      <c r="A42" s="17" t="s">
        <v>234</v>
      </c>
      <c r="B42" s="30" t="s">
        <v>232</v>
      </c>
      <c r="C42" s="18">
        <f>735640+39097.39-250-25000-3950+200000</f>
        <v>945537.39</v>
      </c>
      <c r="D42" s="18">
        <v>821405.14</v>
      </c>
      <c r="E42" s="18">
        <f t="shared" si="0"/>
        <v>86.87177775169737</v>
      </c>
    </row>
    <row r="43" spans="1:5" ht="54" customHeight="1">
      <c r="A43" s="17" t="s">
        <v>305</v>
      </c>
      <c r="B43" s="30" t="s">
        <v>306</v>
      </c>
      <c r="C43" s="18">
        <f>C44</f>
        <v>105.27000000000001</v>
      </c>
      <c r="D43" s="18">
        <f>D44</f>
        <v>98.42</v>
      </c>
      <c r="E43" s="18">
        <f t="shared" si="0"/>
        <v>93.49292296000759</v>
      </c>
    </row>
    <row r="44" spans="1:5" ht="57" customHeight="1">
      <c r="A44" s="17" t="s">
        <v>307</v>
      </c>
      <c r="B44" s="30" t="s">
        <v>306</v>
      </c>
      <c r="C44" s="18">
        <f>60-16.25+61.52</f>
        <v>105.27000000000001</v>
      </c>
      <c r="D44" s="18">
        <v>98.42</v>
      </c>
      <c r="E44" s="18">
        <f t="shared" si="0"/>
        <v>93.49292296000759</v>
      </c>
    </row>
    <row r="45" spans="1:5" ht="54" customHeight="1">
      <c r="A45" s="17" t="s">
        <v>235</v>
      </c>
      <c r="B45" s="30" t="s">
        <v>236</v>
      </c>
      <c r="C45" s="18">
        <f>C46+C48</f>
        <v>856916.91</v>
      </c>
      <c r="D45" s="18">
        <f>D46+D48</f>
        <v>754434.2200000001</v>
      </c>
      <c r="E45" s="18">
        <f t="shared" si="0"/>
        <v>88.04053359152407</v>
      </c>
    </row>
    <row r="46" spans="1:5" ht="81.75" customHeight="1">
      <c r="A46" s="17" t="s">
        <v>237</v>
      </c>
      <c r="B46" s="30" t="s">
        <v>238</v>
      </c>
      <c r="C46" s="18">
        <f>C47</f>
        <v>856883.39</v>
      </c>
      <c r="D46" s="18">
        <f>D47</f>
        <v>754409.56</v>
      </c>
      <c r="E46" s="18">
        <f t="shared" si="0"/>
        <v>88.04109973470253</v>
      </c>
    </row>
    <row r="47" spans="1:5" ht="93">
      <c r="A47" s="17" t="s">
        <v>239</v>
      </c>
      <c r="B47" s="30" t="s">
        <v>238</v>
      </c>
      <c r="C47" s="18">
        <f>652360+11.78+67815.61-25000+200000-38304</f>
        <v>856883.39</v>
      </c>
      <c r="D47" s="18">
        <v>754409.56</v>
      </c>
      <c r="E47" s="18">
        <f t="shared" si="0"/>
        <v>88.04109973470253</v>
      </c>
    </row>
    <row r="48" spans="1:5" ht="69.75" customHeight="1">
      <c r="A48" s="17" t="s">
        <v>308</v>
      </c>
      <c r="B48" s="30" t="s">
        <v>309</v>
      </c>
      <c r="C48" s="18">
        <f>C49</f>
        <v>33.52</v>
      </c>
      <c r="D48" s="18">
        <f>D49</f>
        <v>24.66</v>
      </c>
      <c r="E48" s="18">
        <f t="shared" si="0"/>
        <v>73.56801909307875</v>
      </c>
    </row>
    <row r="49" spans="1:5" ht="69.75" customHeight="1">
      <c r="A49" s="17" t="s">
        <v>310</v>
      </c>
      <c r="B49" s="30" t="s">
        <v>309</v>
      </c>
      <c r="C49" s="18">
        <f>34-0.48</f>
        <v>33.52</v>
      </c>
      <c r="D49" s="18">
        <v>24.66</v>
      </c>
      <c r="E49" s="18">
        <f t="shared" si="0"/>
        <v>73.56801909307875</v>
      </c>
    </row>
    <row r="50" spans="1:5" ht="55.5" customHeight="1">
      <c r="A50" s="17" t="s">
        <v>311</v>
      </c>
      <c r="B50" s="30" t="s">
        <v>312</v>
      </c>
      <c r="C50" s="18">
        <f>C51</f>
        <v>-11.84</v>
      </c>
      <c r="D50" s="18">
        <f>D51</f>
        <v>-17.29</v>
      </c>
      <c r="E50" s="18">
        <f t="shared" si="0"/>
        <v>146.0304054054054</v>
      </c>
    </row>
    <row r="51" spans="1:5" ht="59.25" customHeight="1">
      <c r="A51" s="17" t="s">
        <v>313</v>
      </c>
      <c r="B51" s="30" t="s">
        <v>312</v>
      </c>
      <c r="C51" s="18">
        <f>2.54+1.19-15.51-0.06</f>
        <v>-11.84</v>
      </c>
      <c r="D51" s="18">
        <v>-17.29</v>
      </c>
      <c r="E51" s="18">
        <f t="shared" si="0"/>
        <v>146.0304054054054</v>
      </c>
    </row>
    <row r="52" spans="1:5" ht="39" customHeight="1">
      <c r="A52" s="17" t="s">
        <v>314</v>
      </c>
      <c r="B52" s="30" t="s">
        <v>315</v>
      </c>
      <c r="C52" s="18">
        <f>C53+C55</f>
        <v>1178075.99</v>
      </c>
      <c r="D52" s="18">
        <f>D53+D55</f>
        <v>1021639.1200000001</v>
      </c>
      <c r="E52" s="18">
        <f t="shared" si="0"/>
        <v>86.72098647897919</v>
      </c>
    </row>
    <row r="53" spans="1:5" ht="39.75" customHeight="1">
      <c r="A53" s="17" t="s">
        <v>316</v>
      </c>
      <c r="B53" s="30" t="s">
        <v>315</v>
      </c>
      <c r="C53" s="18">
        <f>C54</f>
        <v>1178075.93</v>
      </c>
      <c r="D53" s="18">
        <f>D54</f>
        <v>1021567.06</v>
      </c>
      <c r="E53" s="18">
        <f t="shared" si="0"/>
        <v>86.71487414228046</v>
      </c>
    </row>
    <row r="54" spans="1:5" ht="40.5" customHeight="1">
      <c r="A54" s="17" t="s">
        <v>317</v>
      </c>
      <c r="B54" s="30" t="s">
        <v>315</v>
      </c>
      <c r="C54" s="18">
        <f>910000+45000+29100+18270.63-30680-50880+257265.3</f>
        <v>1178075.93</v>
      </c>
      <c r="D54" s="18">
        <v>1021567.06</v>
      </c>
      <c r="E54" s="18">
        <f t="shared" si="0"/>
        <v>86.71487414228046</v>
      </c>
    </row>
    <row r="55" spans="1:5" ht="55.5" customHeight="1">
      <c r="A55" s="17" t="s">
        <v>407</v>
      </c>
      <c r="B55" s="30" t="s">
        <v>409</v>
      </c>
      <c r="C55" s="18">
        <f>C56</f>
        <v>0.06</v>
      </c>
      <c r="D55" s="18">
        <f>D56</f>
        <v>72.06</v>
      </c>
      <c r="E55" s="18">
        <f t="shared" si="0"/>
        <v>120100</v>
      </c>
    </row>
    <row r="56" spans="1:5" ht="52.5" customHeight="1">
      <c r="A56" s="17" t="s">
        <v>408</v>
      </c>
      <c r="B56" s="30" t="s">
        <v>409</v>
      </c>
      <c r="C56" s="18">
        <v>0.06</v>
      </c>
      <c r="D56" s="18">
        <v>72.06</v>
      </c>
      <c r="E56" s="18">
        <f t="shared" si="0"/>
        <v>120100</v>
      </c>
    </row>
    <row r="57" spans="1:5" ht="18">
      <c r="A57" s="17" t="s">
        <v>45</v>
      </c>
      <c r="B57" s="30" t="s">
        <v>142</v>
      </c>
      <c r="C57" s="18">
        <f>C58</f>
        <v>28266.85</v>
      </c>
      <c r="D57" s="18">
        <f>D58</f>
        <v>26990.6</v>
      </c>
      <c r="E57" s="18">
        <f t="shared" si="0"/>
        <v>95.48499390628953</v>
      </c>
    </row>
    <row r="58" spans="1:5" ht="18">
      <c r="A58" s="17" t="s">
        <v>68</v>
      </c>
      <c r="B58" s="30" t="s">
        <v>142</v>
      </c>
      <c r="C58" s="18">
        <f>C59</f>
        <v>28266.85</v>
      </c>
      <c r="D58" s="18">
        <f>D59</f>
        <v>26990.6</v>
      </c>
      <c r="E58" s="18">
        <f t="shared" si="0"/>
        <v>95.48499390628953</v>
      </c>
    </row>
    <row r="59" spans="1:5" ht="18">
      <c r="A59" s="17" t="s">
        <v>18</v>
      </c>
      <c r="B59" s="30" t="s">
        <v>142</v>
      </c>
      <c r="C59" s="18">
        <f>7000+19738.6+1528.25</f>
        <v>28266.85</v>
      </c>
      <c r="D59" s="18">
        <v>26990.6</v>
      </c>
      <c r="E59" s="18">
        <f t="shared" si="0"/>
        <v>95.48499390628953</v>
      </c>
    </row>
    <row r="60" spans="1:5" ht="30.75">
      <c r="A60" s="17" t="s">
        <v>78</v>
      </c>
      <c r="B60" s="33" t="s">
        <v>79</v>
      </c>
      <c r="C60" s="18">
        <f>C61</f>
        <v>1044157.6399999997</v>
      </c>
      <c r="D60" s="18">
        <f>D61</f>
        <v>928900.38</v>
      </c>
      <c r="E60" s="18">
        <f t="shared" si="0"/>
        <v>88.96169930816197</v>
      </c>
    </row>
    <row r="61" spans="1:5" ht="53.25" customHeight="1">
      <c r="A61" s="17" t="s">
        <v>81</v>
      </c>
      <c r="B61" s="33" t="s">
        <v>143</v>
      </c>
      <c r="C61" s="18">
        <f>C62</f>
        <v>1044157.6399999997</v>
      </c>
      <c r="D61" s="18">
        <f>D62</f>
        <v>928900.38</v>
      </c>
      <c r="E61" s="18">
        <f t="shared" si="0"/>
        <v>88.96169930816197</v>
      </c>
    </row>
    <row r="62" spans="1:5" ht="54" customHeight="1">
      <c r="A62" s="17" t="s">
        <v>82</v>
      </c>
      <c r="B62" s="33" t="s">
        <v>143</v>
      </c>
      <c r="C62" s="18">
        <f>95000+3990000-1660842.36-1388000+8000</f>
        <v>1044157.6399999997</v>
      </c>
      <c r="D62" s="18">
        <v>928900.38</v>
      </c>
      <c r="E62" s="18">
        <f t="shared" si="0"/>
        <v>88.96169930816197</v>
      </c>
    </row>
    <row r="63" spans="1:5" ht="66.75" customHeight="1" hidden="1">
      <c r="A63" s="15" t="s">
        <v>269</v>
      </c>
      <c r="B63" s="32" t="s">
        <v>270</v>
      </c>
      <c r="C63" s="16">
        <v>0</v>
      </c>
      <c r="D63" s="16">
        <v>0</v>
      </c>
      <c r="E63" s="16" t="e">
        <f t="shared" si="0"/>
        <v>#DIV/0!</v>
      </c>
    </row>
    <row r="64" spans="1:5" ht="18">
      <c r="A64" s="15" t="s">
        <v>19</v>
      </c>
      <c r="B64" s="29" t="s">
        <v>446</v>
      </c>
      <c r="C64" s="16">
        <f>C67+C70</f>
        <v>1205000</v>
      </c>
      <c r="D64" s="16">
        <f>D67+D70</f>
        <v>1338657.57</v>
      </c>
      <c r="E64" s="16">
        <f t="shared" si="0"/>
        <v>111.09191452282158</v>
      </c>
    </row>
    <row r="65" spans="1:5" ht="46.5">
      <c r="A65" s="17" t="s">
        <v>60</v>
      </c>
      <c r="B65" s="30" t="s">
        <v>144</v>
      </c>
      <c r="C65" s="19">
        <f>C66</f>
        <v>1200000</v>
      </c>
      <c r="D65" s="19">
        <f>D66</f>
        <v>1328657.57</v>
      </c>
      <c r="E65" s="18">
        <f t="shared" si="0"/>
        <v>110.72146416666666</v>
      </c>
    </row>
    <row r="66" spans="1:5" ht="62.25">
      <c r="A66" s="17" t="s">
        <v>61</v>
      </c>
      <c r="B66" s="31" t="s">
        <v>145</v>
      </c>
      <c r="C66" s="19">
        <f>C67</f>
        <v>1200000</v>
      </c>
      <c r="D66" s="19">
        <f>D67</f>
        <v>1328657.57</v>
      </c>
      <c r="E66" s="18">
        <f t="shared" si="0"/>
        <v>110.72146416666666</v>
      </c>
    </row>
    <row r="67" spans="1:5" ht="62.25">
      <c r="A67" s="17" t="s">
        <v>20</v>
      </c>
      <c r="B67" s="31" t="s">
        <v>145</v>
      </c>
      <c r="C67" s="19">
        <v>1200000</v>
      </c>
      <c r="D67" s="19">
        <v>1328657.57</v>
      </c>
      <c r="E67" s="18">
        <f t="shared" si="0"/>
        <v>110.72146416666666</v>
      </c>
    </row>
    <row r="68" spans="1:5" ht="46.5">
      <c r="A68" s="17" t="s">
        <v>21</v>
      </c>
      <c r="B68" s="30" t="s">
        <v>146</v>
      </c>
      <c r="C68" s="20">
        <f>C69</f>
        <v>5000</v>
      </c>
      <c r="D68" s="20">
        <f>D69</f>
        <v>10000</v>
      </c>
      <c r="E68" s="18">
        <f t="shared" si="0"/>
        <v>200</v>
      </c>
    </row>
    <row r="69" spans="1:5" ht="30.75">
      <c r="A69" s="17" t="s">
        <v>62</v>
      </c>
      <c r="B69" s="31" t="s">
        <v>147</v>
      </c>
      <c r="C69" s="20">
        <f>C70</f>
        <v>5000</v>
      </c>
      <c r="D69" s="20">
        <f>D70</f>
        <v>10000</v>
      </c>
      <c r="E69" s="18">
        <f t="shared" si="0"/>
        <v>200</v>
      </c>
    </row>
    <row r="70" spans="1:5" ht="30.75">
      <c r="A70" s="17" t="s">
        <v>77</v>
      </c>
      <c r="B70" s="31" t="s">
        <v>147</v>
      </c>
      <c r="C70" s="20">
        <f>10000-5000</f>
        <v>5000</v>
      </c>
      <c r="D70" s="24">
        <v>10000</v>
      </c>
      <c r="E70" s="18">
        <f t="shared" si="0"/>
        <v>200</v>
      </c>
    </row>
    <row r="71" spans="1:5" ht="46.5">
      <c r="A71" s="15" t="s">
        <v>363</v>
      </c>
      <c r="B71" s="34" t="s">
        <v>364</v>
      </c>
      <c r="C71" s="22">
        <f aca="true" t="shared" si="1" ref="C71:D74">C72</f>
        <v>0.3</v>
      </c>
      <c r="D71" s="22">
        <f t="shared" si="1"/>
        <v>0.3</v>
      </c>
      <c r="E71" s="16">
        <f t="shared" si="0"/>
        <v>100</v>
      </c>
    </row>
    <row r="72" spans="1:5" ht="41.25" customHeight="1">
      <c r="A72" s="17" t="s">
        <v>367</v>
      </c>
      <c r="B72" s="31" t="s">
        <v>368</v>
      </c>
      <c r="C72" s="20">
        <f t="shared" si="1"/>
        <v>0.3</v>
      </c>
      <c r="D72" s="20">
        <f t="shared" si="1"/>
        <v>0.3</v>
      </c>
      <c r="E72" s="18">
        <f t="shared" si="0"/>
        <v>100</v>
      </c>
    </row>
    <row r="73" spans="1:5" ht="27" customHeight="1">
      <c r="A73" s="17" t="s">
        <v>369</v>
      </c>
      <c r="B73" s="31" t="s">
        <v>370</v>
      </c>
      <c r="C73" s="20">
        <f t="shared" si="1"/>
        <v>0.3</v>
      </c>
      <c r="D73" s="20">
        <f t="shared" si="1"/>
        <v>0.3</v>
      </c>
      <c r="E73" s="18">
        <f t="shared" si="0"/>
        <v>100</v>
      </c>
    </row>
    <row r="74" spans="1:5" ht="39" customHeight="1">
      <c r="A74" s="17" t="s">
        <v>371</v>
      </c>
      <c r="B74" s="31" t="s">
        <v>372</v>
      </c>
      <c r="C74" s="20">
        <f t="shared" si="1"/>
        <v>0.3</v>
      </c>
      <c r="D74" s="20">
        <f t="shared" si="1"/>
        <v>0.3</v>
      </c>
      <c r="E74" s="18">
        <f t="shared" si="0"/>
        <v>100</v>
      </c>
    </row>
    <row r="75" spans="1:5" ht="39" customHeight="1">
      <c r="A75" s="17" t="s">
        <v>373</v>
      </c>
      <c r="B75" s="31" t="s">
        <v>372</v>
      </c>
      <c r="C75" s="20">
        <v>0.3</v>
      </c>
      <c r="D75" s="24">
        <v>0.3</v>
      </c>
      <c r="E75" s="18">
        <f aca="true" t="shared" si="2" ref="E75:E138">D75/C75*100</f>
        <v>100</v>
      </c>
    </row>
    <row r="76" spans="1:8" ht="57" customHeight="1">
      <c r="A76" s="15" t="s">
        <v>22</v>
      </c>
      <c r="B76" s="29" t="s">
        <v>148</v>
      </c>
      <c r="C76" s="16">
        <f>C80+C77+C92</f>
        <v>2407455.04</v>
      </c>
      <c r="D76" s="16">
        <f>D80+D77+D92</f>
        <v>2561121.7</v>
      </c>
      <c r="E76" s="16">
        <f t="shared" si="2"/>
        <v>106.38295035408014</v>
      </c>
      <c r="F76" s="7"/>
      <c r="G76" s="7"/>
      <c r="H76" s="7"/>
    </row>
    <row r="77" spans="1:8" ht="46.5">
      <c r="A77" s="25" t="s">
        <v>197</v>
      </c>
      <c r="B77" s="30" t="s">
        <v>198</v>
      </c>
      <c r="C77" s="18">
        <f>C78</f>
        <v>24759.48</v>
      </c>
      <c r="D77" s="18">
        <f>D78</f>
        <v>21810.14</v>
      </c>
      <c r="E77" s="18">
        <f t="shared" si="2"/>
        <v>88.08803739012289</v>
      </c>
      <c r="F77" s="7"/>
      <c r="G77" s="7"/>
      <c r="H77" s="7"/>
    </row>
    <row r="78" spans="1:8" ht="62.25">
      <c r="A78" s="25" t="s">
        <v>199</v>
      </c>
      <c r="B78" s="30" t="s">
        <v>200</v>
      </c>
      <c r="C78" s="18">
        <f>C79</f>
        <v>24759.48</v>
      </c>
      <c r="D78" s="18">
        <f>D79</f>
        <v>21810.14</v>
      </c>
      <c r="E78" s="18">
        <f t="shared" si="2"/>
        <v>88.08803739012289</v>
      </c>
      <c r="F78" s="7"/>
      <c r="G78" s="7"/>
      <c r="H78" s="7"/>
    </row>
    <row r="79" spans="1:8" ht="62.25">
      <c r="A79" s="25" t="s">
        <v>201</v>
      </c>
      <c r="B79" s="30" t="s">
        <v>200</v>
      </c>
      <c r="C79" s="18">
        <f>30582.25-5822.77</f>
        <v>24759.48</v>
      </c>
      <c r="D79" s="18">
        <v>21810.14</v>
      </c>
      <c r="E79" s="18">
        <f t="shared" si="2"/>
        <v>88.08803739012289</v>
      </c>
      <c r="F79" s="7"/>
      <c r="G79" s="7"/>
      <c r="H79" s="7"/>
    </row>
    <row r="80" spans="1:5" ht="108.75">
      <c r="A80" s="17" t="s">
        <v>23</v>
      </c>
      <c r="B80" s="31" t="s">
        <v>149</v>
      </c>
      <c r="C80" s="19">
        <f>C81+C86+C89</f>
        <v>2331815.56</v>
      </c>
      <c r="D80" s="19">
        <f>D81+D86+D89</f>
        <v>2486098.23</v>
      </c>
      <c r="E80" s="18">
        <f t="shared" si="2"/>
        <v>106.6164182384991</v>
      </c>
    </row>
    <row r="81" spans="1:5" ht="85.5" customHeight="1">
      <c r="A81" s="17" t="s">
        <v>35</v>
      </c>
      <c r="B81" s="31" t="s">
        <v>150</v>
      </c>
      <c r="C81" s="20">
        <f>C84+C82</f>
        <v>1611713.61</v>
      </c>
      <c r="D81" s="20">
        <f>D84+D82</f>
        <v>1723735.6099999999</v>
      </c>
      <c r="E81" s="18">
        <f t="shared" si="2"/>
        <v>106.95049041622227</v>
      </c>
    </row>
    <row r="82" spans="1:5" ht="115.5" customHeight="1">
      <c r="A82" s="17" t="s">
        <v>84</v>
      </c>
      <c r="B82" s="31" t="s">
        <v>151</v>
      </c>
      <c r="C82" s="20">
        <f>C83</f>
        <v>711713.6100000001</v>
      </c>
      <c r="D82" s="20">
        <f>D83</f>
        <v>824714.87</v>
      </c>
      <c r="E82" s="18">
        <f t="shared" si="2"/>
        <v>115.87734987953931</v>
      </c>
    </row>
    <row r="83" spans="1:5" ht="108.75">
      <c r="A83" s="17" t="s">
        <v>85</v>
      </c>
      <c r="B83" s="31" t="s">
        <v>151</v>
      </c>
      <c r="C83" s="20">
        <f>398500+80900+77670.04+154643.57</f>
        <v>711713.6100000001</v>
      </c>
      <c r="D83" s="20">
        <v>824714.87</v>
      </c>
      <c r="E83" s="18">
        <f t="shared" si="2"/>
        <v>115.87734987953931</v>
      </c>
    </row>
    <row r="84" spans="1:5" ht="104.25" customHeight="1">
      <c r="A84" s="17" t="s">
        <v>73</v>
      </c>
      <c r="B84" s="35" t="s">
        <v>152</v>
      </c>
      <c r="C84" s="20">
        <f>C85</f>
        <v>900000</v>
      </c>
      <c r="D84" s="20">
        <f>D85</f>
        <v>899020.74</v>
      </c>
      <c r="E84" s="18">
        <f t="shared" si="2"/>
        <v>99.89119333333333</v>
      </c>
    </row>
    <row r="85" spans="1:5" ht="104.25" customHeight="1">
      <c r="A85" s="17" t="s">
        <v>74</v>
      </c>
      <c r="B85" s="35" t="s">
        <v>152</v>
      </c>
      <c r="C85" s="20">
        <v>900000</v>
      </c>
      <c r="D85" s="20">
        <v>899020.74</v>
      </c>
      <c r="E85" s="18">
        <f t="shared" si="2"/>
        <v>99.89119333333333</v>
      </c>
    </row>
    <row r="86" spans="1:5" ht="99" customHeight="1">
      <c r="A86" s="17" t="s">
        <v>52</v>
      </c>
      <c r="B86" s="31" t="s">
        <v>50</v>
      </c>
      <c r="C86" s="20">
        <f>C87</f>
        <v>33076.18</v>
      </c>
      <c r="D86" s="20">
        <f>D87</f>
        <v>39996.02</v>
      </c>
      <c r="E86" s="18">
        <f t="shared" si="2"/>
        <v>120.92091650244978</v>
      </c>
    </row>
    <row r="87" spans="1:5" ht="102" customHeight="1">
      <c r="A87" s="17" t="s">
        <v>63</v>
      </c>
      <c r="B87" s="31" t="s">
        <v>51</v>
      </c>
      <c r="C87" s="20">
        <f>C88</f>
        <v>33076.18</v>
      </c>
      <c r="D87" s="20">
        <f>D88</f>
        <v>39996.02</v>
      </c>
      <c r="E87" s="18">
        <f t="shared" si="2"/>
        <v>120.92091650244978</v>
      </c>
    </row>
    <row r="88" spans="1:5" ht="102" customHeight="1">
      <c r="A88" s="17" t="s">
        <v>49</v>
      </c>
      <c r="B88" s="31" t="s">
        <v>51</v>
      </c>
      <c r="C88" s="20">
        <f>30000+3076.18</f>
        <v>33076.18</v>
      </c>
      <c r="D88" s="20">
        <v>39996.02</v>
      </c>
      <c r="E88" s="18">
        <f t="shared" si="2"/>
        <v>120.92091650244978</v>
      </c>
    </row>
    <row r="89" spans="1:5" ht="117" customHeight="1">
      <c r="A89" s="17" t="s">
        <v>36</v>
      </c>
      <c r="B89" s="31" t="s">
        <v>246</v>
      </c>
      <c r="C89" s="24">
        <f>C90</f>
        <v>687025.77</v>
      </c>
      <c r="D89" s="24">
        <f>D90</f>
        <v>722366.6</v>
      </c>
      <c r="E89" s="18">
        <f t="shared" si="2"/>
        <v>105.14403266124937</v>
      </c>
    </row>
    <row r="90" spans="1:5" ht="93">
      <c r="A90" s="17" t="s">
        <v>64</v>
      </c>
      <c r="B90" s="31" t="s">
        <v>153</v>
      </c>
      <c r="C90" s="24">
        <f>C91</f>
        <v>687025.77</v>
      </c>
      <c r="D90" s="24">
        <f>D91</f>
        <v>722366.6</v>
      </c>
      <c r="E90" s="18">
        <f t="shared" si="2"/>
        <v>105.14403266124937</v>
      </c>
    </row>
    <row r="91" spans="1:5" ht="93">
      <c r="A91" s="17" t="s">
        <v>24</v>
      </c>
      <c r="B91" s="31" t="s">
        <v>153</v>
      </c>
      <c r="C91" s="24">
        <f>17000+60000+9000+44942.4+556083.37</f>
        <v>687025.77</v>
      </c>
      <c r="D91" s="24">
        <v>722366.6</v>
      </c>
      <c r="E91" s="18">
        <f t="shared" si="2"/>
        <v>105.14403266124937</v>
      </c>
    </row>
    <row r="92" spans="1:5" ht="105" customHeight="1">
      <c r="A92" s="17" t="s">
        <v>410</v>
      </c>
      <c r="B92" s="31" t="s">
        <v>416</v>
      </c>
      <c r="C92" s="24">
        <f aca="true" t="shared" si="3" ref="C92:D94">C93</f>
        <v>50880</v>
      </c>
      <c r="D92" s="24">
        <f t="shared" si="3"/>
        <v>53213.33</v>
      </c>
      <c r="E92" s="18">
        <f t="shared" si="2"/>
        <v>104.58594732704402</v>
      </c>
    </row>
    <row r="93" spans="1:5" ht="135" customHeight="1">
      <c r="A93" s="17" t="s">
        <v>411</v>
      </c>
      <c r="B93" s="31" t="s">
        <v>412</v>
      </c>
      <c r="C93" s="24">
        <f t="shared" si="3"/>
        <v>50880</v>
      </c>
      <c r="D93" s="24">
        <f t="shared" si="3"/>
        <v>53213.33</v>
      </c>
      <c r="E93" s="18">
        <f t="shared" si="2"/>
        <v>104.58594732704402</v>
      </c>
    </row>
    <row r="94" spans="1:5" ht="129.75" customHeight="1">
      <c r="A94" s="17" t="s">
        <v>413</v>
      </c>
      <c r="B94" s="31" t="s">
        <v>414</v>
      </c>
      <c r="C94" s="24">
        <f t="shared" si="3"/>
        <v>50880</v>
      </c>
      <c r="D94" s="24">
        <f t="shared" si="3"/>
        <v>53213.33</v>
      </c>
      <c r="E94" s="18">
        <f t="shared" si="2"/>
        <v>104.58594732704402</v>
      </c>
    </row>
    <row r="95" spans="1:5" ht="126.75" customHeight="1">
      <c r="A95" s="17" t="s">
        <v>415</v>
      </c>
      <c r="B95" s="31" t="s">
        <v>414</v>
      </c>
      <c r="C95" s="24">
        <v>50880</v>
      </c>
      <c r="D95" s="24">
        <v>53213.33</v>
      </c>
      <c r="E95" s="18">
        <f t="shared" si="2"/>
        <v>104.58594732704402</v>
      </c>
    </row>
    <row r="96" spans="1:5" ht="30.75">
      <c r="A96" s="15" t="s">
        <v>25</v>
      </c>
      <c r="B96" s="29" t="s">
        <v>46</v>
      </c>
      <c r="C96" s="16">
        <f>C97</f>
        <v>142000</v>
      </c>
      <c r="D96" s="16">
        <f>D97</f>
        <v>75527.31999999999</v>
      </c>
      <c r="E96" s="16">
        <f t="shared" si="2"/>
        <v>53.18825352112676</v>
      </c>
    </row>
    <row r="97" spans="1:5" ht="30.75">
      <c r="A97" s="17" t="s">
        <v>37</v>
      </c>
      <c r="B97" s="30" t="s">
        <v>154</v>
      </c>
      <c r="C97" s="18">
        <f>C98+C101</f>
        <v>142000</v>
      </c>
      <c r="D97" s="18">
        <f>D98+D101</f>
        <v>75527.31999999999</v>
      </c>
      <c r="E97" s="18">
        <f t="shared" si="2"/>
        <v>53.18825352112676</v>
      </c>
    </row>
    <row r="98" spans="1:5" ht="41.25" customHeight="1">
      <c r="A98" s="17" t="s">
        <v>291</v>
      </c>
      <c r="B98" s="30" t="s">
        <v>292</v>
      </c>
      <c r="C98" s="18">
        <f>C99</f>
        <v>17000</v>
      </c>
      <c r="D98" s="18">
        <f>D99</f>
        <v>11933.3</v>
      </c>
      <c r="E98" s="18">
        <f t="shared" si="2"/>
        <v>70.19588235294117</v>
      </c>
    </row>
    <row r="99" spans="1:5" ht="87" customHeight="1">
      <c r="A99" s="17" t="s">
        <v>248</v>
      </c>
      <c r="B99" s="30" t="s">
        <v>247</v>
      </c>
      <c r="C99" s="18">
        <f>C100</f>
        <v>17000</v>
      </c>
      <c r="D99" s="18">
        <f>D100</f>
        <v>11933.3</v>
      </c>
      <c r="E99" s="18">
        <f t="shared" si="2"/>
        <v>70.19588235294117</v>
      </c>
    </row>
    <row r="100" spans="1:5" ht="82.5" customHeight="1">
      <c r="A100" s="17" t="s">
        <v>249</v>
      </c>
      <c r="B100" s="30" t="s">
        <v>247</v>
      </c>
      <c r="C100" s="18">
        <f>21000-4000</f>
        <v>17000</v>
      </c>
      <c r="D100" s="18">
        <v>11933.3</v>
      </c>
      <c r="E100" s="18">
        <f t="shared" si="2"/>
        <v>70.19588235294117</v>
      </c>
    </row>
    <row r="101" spans="1:5" ht="30.75">
      <c r="A101" s="17" t="s">
        <v>65</v>
      </c>
      <c r="B101" s="30" t="s">
        <v>26</v>
      </c>
      <c r="C101" s="19">
        <f>C102+C104</f>
        <v>125000</v>
      </c>
      <c r="D101" s="19">
        <f>D102+D104</f>
        <v>63594.02</v>
      </c>
      <c r="E101" s="18">
        <f t="shared" si="2"/>
        <v>50.875216</v>
      </c>
    </row>
    <row r="102" spans="1:5" ht="72" customHeight="1">
      <c r="A102" s="17" t="s">
        <v>251</v>
      </c>
      <c r="B102" s="30" t="s">
        <v>250</v>
      </c>
      <c r="C102" s="19">
        <f>C103</f>
        <v>11000</v>
      </c>
      <c r="D102" s="19">
        <f>D103</f>
        <v>-10747.96</v>
      </c>
      <c r="E102" s="18">
        <f t="shared" si="2"/>
        <v>-97.70872727272727</v>
      </c>
    </row>
    <row r="103" spans="1:5" ht="68.25" customHeight="1">
      <c r="A103" s="17" t="s">
        <v>252</v>
      </c>
      <c r="B103" s="30" t="s">
        <v>250</v>
      </c>
      <c r="C103" s="19">
        <f>130000+8000-77000-50000</f>
        <v>11000</v>
      </c>
      <c r="D103" s="24">
        <v>-10747.96</v>
      </c>
      <c r="E103" s="18">
        <f t="shared" si="2"/>
        <v>-97.70872727272727</v>
      </c>
    </row>
    <row r="104" spans="1:5" ht="73.5" customHeight="1">
      <c r="A104" s="17" t="s">
        <v>253</v>
      </c>
      <c r="B104" s="30" t="s">
        <v>255</v>
      </c>
      <c r="C104" s="19">
        <f>C105</f>
        <v>114000</v>
      </c>
      <c r="D104" s="19">
        <f>D105</f>
        <v>74341.98</v>
      </c>
      <c r="E104" s="18">
        <f t="shared" si="2"/>
        <v>65.21226315789474</v>
      </c>
    </row>
    <row r="105" spans="1:5" ht="72.75" customHeight="1">
      <c r="A105" s="17" t="s">
        <v>254</v>
      </c>
      <c r="B105" s="30" t="s">
        <v>255</v>
      </c>
      <c r="C105" s="19">
        <f>100000+10000+4000</f>
        <v>114000</v>
      </c>
      <c r="D105" s="24">
        <v>74341.98</v>
      </c>
      <c r="E105" s="18">
        <f t="shared" si="2"/>
        <v>65.21226315789474</v>
      </c>
    </row>
    <row r="106" spans="1:5" ht="41.25" customHeight="1">
      <c r="A106" s="15" t="s">
        <v>27</v>
      </c>
      <c r="B106" s="34" t="s">
        <v>155</v>
      </c>
      <c r="C106" s="16">
        <f>C107+C113</f>
        <v>804411.85</v>
      </c>
      <c r="D106" s="16">
        <f>D107+D113</f>
        <v>808690.14</v>
      </c>
      <c r="E106" s="16">
        <f t="shared" si="2"/>
        <v>100.53185317943787</v>
      </c>
    </row>
    <row r="107" spans="1:5" ht="18">
      <c r="A107" s="17" t="s">
        <v>38</v>
      </c>
      <c r="B107" s="31" t="s">
        <v>156</v>
      </c>
      <c r="C107" s="18">
        <f aca="true" t="shared" si="4" ref="C107:D109">C108</f>
        <v>259000</v>
      </c>
      <c r="D107" s="18">
        <f t="shared" si="4"/>
        <v>181976.22</v>
      </c>
      <c r="E107" s="18">
        <f t="shared" si="2"/>
        <v>70.2610888030888</v>
      </c>
    </row>
    <row r="108" spans="1:5" ht="18">
      <c r="A108" s="17" t="s">
        <v>39</v>
      </c>
      <c r="B108" s="31" t="s">
        <v>157</v>
      </c>
      <c r="C108" s="18">
        <f t="shared" si="4"/>
        <v>259000</v>
      </c>
      <c r="D108" s="18">
        <f t="shared" si="4"/>
        <v>181976.22</v>
      </c>
      <c r="E108" s="18">
        <f t="shared" si="2"/>
        <v>70.2610888030888</v>
      </c>
    </row>
    <row r="109" spans="1:5" ht="46.5">
      <c r="A109" s="17" t="s">
        <v>28</v>
      </c>
      <c r="B109" s="31" t="s">
        <v>158</v>
      </c>
      <c r="C109" s="18">
        <f>C110</f>
        <v>259000</v>
      </c>
      <c r="D109" s="18">
        <f t="shared" si="4"/>
        <v>181976.22</v>
      </c>
      <c r="E109" s="18">
        <f t="shared" si="2"/>
        <v>70.2610888030888</v>
      </c>
    </row>
    <row r="110" spans="1:5" ht="62.25">
      <c r="A110" s="17" t="s">
        <v>360</v>
      </c>
      <c r="B110" s="31" t="s">
        <v>357</v>
      </c>
      <c r="C110" s="18">
        <f>SUM(C111:C112)</f>
        <v>259000</v>
      </c>
      <c r="D110" s="18">
        <f>SUM(D111:D112)</f>
        <v>181976.22</v>
      </c>
      <c r="E110" s="18">
        <f t="shared" si="2"/>
        <v>70.2610888030888</v>
      </c>
    </row>
    <row r="111" spans="1:5" ht="62.25">
      <c r="A111" s="17" t="s">
        <v>356</v>
      </c>
      <c r="B111" s="31" t="s">
        <v>357</v>
      </c>
      <c r="C111" s="20">
        <v>9000</v>
      </c>
      <c r="D111" s="24">
        <v>2250</v>
      </c>
      <c r="E111" s="18">
        <f t="shared" si="2"/>
        <v>25</v>
      </c>
    </row>
    <row r="112" spans="1:5" ht="62.25">
      <c r="A112" s="17" t="s">
        <v>355</v>
      </c>
      <c r="B112" s="31" t="s">
        <v>357</v>
      </c>
      <c r="C112" s="20">
        <f>500000-250000</f>
        <v>250000</v>
      </c>
      <c r="D112" s="20">
        <v>179726.22</v>
      </c>
      <c r="E112" s="18">
        <f t="shared" si="2"/>
        <v>71.89048799999999</v>
      </c>
    </row>
    <row r="113" spans="1:5" ht="18">
      <c r="A113" s="17" t="s">
        <v>69</v>
      </c>
      <c r="B113" s="30" t="s">
        <v>159</v>
      </c>
      <c r="C113" s="20">
        <f aca="true" t="shared" si="5" ref="C113:D115">C114</f>
        <v>545411.85</v>
      </c>
      <c r="D113" s="20">
        <f t="shared" si="5"/>
        <v>626713.92</v>
      </c>
      <c r="E113" s="18">
        <f t="shared" si="2"/>
        <v>114.90654630991241</v>
      </c>
    </row>
    <row r="114" spans="1:5" ht="18">
      <c r="A114" s="14" t="s">
        <v>70</v>
      </c>
      <c r="B114" s="30" t="s">
        <v>160</v>
      </c>
      <c r="C114" s="20">
        <f t="shared" si="5"/>
        <v>545411.85</v>
      </c>
      <c r="D114" s="20">
        <f t="shared" si="5"/>
        <v>626713.92</v>
      </c>
      <c r="E114" s="18">
        <f t="shared" si="2"/>
        <v>114.90654630991241</v>
      </c>
    </row>
    <row r="115" spans="1:5" ht="30.75">
      <c r="A115" s="14" t="s">
        <v>71</v>
      </c>
      <c r="B115" s="30" t="s">
        <v>80</v>
      </c>
      <c r="C115" s="20">
        <f>C116</f>
        <v>545411.85</v>
      </c>
      <c r="D115" s="20">
        <f t="shared" si="5"/>
        <v>626713.92</v>
      </c>
      <c r="E115" s="18">
        <f t="shared" si="2"/>
        <v>114.90654630991241</v>
      </c>
    </row>
    <row r="116" spans="1:5" ht="62.25">
      <c r="A116" s="14" t="s">
        <v>361</v>
      </c>
      <c r="B116" s="30" t="s">
        <v>359</v>
      </c>
      <c r="C116" s="20">
        <f>SUM(C117:C119)</f>
        <v>545411.85</v>
      </c>
      <c r="D116" s="20">
        <f>SUM(D117:D119)</f>
        <v>626713.92</v>
      </c>
      <c r="E116" s="18">
        <f t="shared" si="2"/>
        <v>114.90654630991241</v>
      </c>
    </row>
    <row r="117" spans="1:5" ht="62.25">
      <c r="A117" s="14" t="s">
        <v>365</v>
      </c>
      <c r="B117" s="30" t="s">
        <v>359</v>
      </c>
      <c r="C117" s="20">
        <f>5443.53+23092.02+113076.1</f>
        <v>141611.65</v>
      </c>
      <c r="D117" s="20">
        <v>222913.72</v>
      </c>
      <c r="E117" s="18">
        <f t="shared" si="2"/>
        <v>157.41199258676812</v>
      </c>
    </row>
    <row r="118" spans="1:5" ht="62.25">
      <c r="A118" s="14" t="s">
        <v>358</v>
      </c>
      <c r="B118" s="30" t="s">
        <v>359</v>
      </c>
      <c r="C118" s="20">
        <v>3950</v>
      </c>
      <c r="D118" s="20">
        <v>3950</v>
      </c>
      <c r="E118" s="18">
        <f t="shared" si="2"/>
        <v>100</v>
      </c>
    </row>
    <row r="119" spans="1:5" ht="62.25">
      <c r="A119" s="14" t="s">
        <v>399</v>
      </c>
      <c r="B119" s="30" t="s">
        <v>359</v>
      </c>
      <c r="C119" s="20">
        <v>399850.2</v>
      </c>
      <c r="D119" s="20">
        <v>399850.2</v>
      </c>
      <c r="E119" s="18">
        <f t="shared" si="2"/>
        <v>100</v>
      </c>
    </row>
    <row r="120" spans="1:5" ht="30.75">
      <c r="A120" s="15" t="s">
        <v>29</v>
      </c>
      <c r="B120" s="29" t="s">
        <v>161</v>
      </c>
      <c r="C120" s="16">
        <f>C121+C125</f>
        <v>440602.76</v>
      </c>
      <c r="D120" s="16">
        <f>D121+D125</f>
        <v>581138.79</v>
      </c>
      <c r="E120" s="16">
        <f t="shared" si="2"/>
        <v>131.89631177072064</v>
      </c>
    </row>
    <row r="121" spans="1:5" ht="99" customHeight="1">
      <c r="A121" s="17" t="s">
        <v>30</v>
      </c>
      <c r="B121" s="31" t="s">
        <v>162</v>
      </c>
      <c r="C121" s="20">
        <f aca="true" t="shared" si="6" ref="C121:D123">C122</f>
        <v>27649.999999999996</v>
      </c>
      <c r="D121" s="20">
        <f t="shared" si="6"/>
        <v>27650</v>
      </c>
      <c r="E121" s="18">
        <f t="shared" si="2"/>
        <v>100.00000000000003</v>
      </c>
    </row>
    <row r="122" spans="1:5" ht="124.5">
      <c r="A122" s="17" t="s">
        <v>66</v>
      </c>
      <c r="B122" s="31" t="s">
        <v>163</v>
      </c>
      <c r="C122" s="20">
        <f t="shared" si="6"/>
        <v>27649.999999999996</v>
      </c>
      <c r="D122" s="20">
        <f t="shared" si="6"/>
        <v>27650</v>
      </c>
      <c r="E122" s="18">
        <f t="shared" si="2"/>
        <v>100.00000000000003</v>
      </c>
    </row>
    <row r="123" spans="1:5" ht="119.25" customHeight="1">
      <c r="A123" s="17" t="s">
        <v>67</v>
      </c>
      <c r="B123" s="31" t="s">
        <v>164</v>
      </c>
      <c r="C123" s="20">
        <f t="shared" si="6"/>
        <v>27649.999999999996</v>
      </c>
      <c r="D123" s="20">
        <f t="shared" si="6"/>
        <v>27650</v>
      </c>
      <c r="E123" s="18">
        <f t="shared" si="2"/>
        <v>100.00000000000003</v>
      </c>
    </row>
    <row r="124" spans="1:5" ht="124.5">
      <c r="A124" s="17" t="s">
        <v>31</v>
      </c>
      <c r="B124" s="31" t="s">
        <v>164</v>
      </c>
      <c r="C124" s="20">
        <f>200000-6969.85-104884.76-5370.03-56764.3+1638.94</f>
        <v>27649.999999999996</v>
      </c>
      <c r="D124" s="20">
        <v>27650</v>
      </c>
      <c r="E124" s="18">
        <f t="shared" si="2"/>
        <v>100.00000000000003</v>
      </c>
    </row>
    <row r="125" spans="1:5" ht="46.5">
      <c r="A125" s="17" t="s">
        <v>32</v>
      </c>
      <c r="B125" s="30" t="s">
        <v>165</v>
      </c>
      <c r="C125" s="19">
        <f>C126</f>
        <v>412952.76</v>
      </c>
      <c r="D125" s="19">
        <f>D126</f>
        <v>553488.79</v>
      </c>
      <c r="E125" s="18">
        <f t="shared" si="2"/>
        <v>134.03198709702292</v>
      </c>
    </row>
    <row r="126" spans="1:5" ht="46.5">
      <c r="A126" s="17" t="s">
        <v>40</v>
      </c>
      <c r="B126" s="33" t="s">
        <v>88</v>
      </c>
      <c r="C126" s="19">
        <f>C129+C127</f>
        <v>412952.76</v>
      </c>
      <c r="D126" s="19">
        <f>D129+D127</f>
        <v>553488.79</v>
      </c>
      <c r="E126" s="18">
        <f t="shared" si="2"/>
        <v>134.03198709702292</v>
      </c>
    </row>
    <row r="127" spans="1:5" ht="78">
      <c r="A127" s="17" t="s">
        <v>86</v>
      </c>
      <c r="B127" s="30" t="s">
        <v>166</v>
      </c>
      <c r="C127" s="19">
        <f>C128</f>
        <v>102461.34</v>
      </c>
      <c r="D127" s="19">
        <f>D128</f>
        <v>104992.88</v>
      </c>
      <c r="E127" s="18">
        <f t="shared" si="2"/>
        <v>102.47072700786464</v>
      </c>
    </row>
    <row r="128" spans="1:5" ht="78">
      <c r="A128" s="17" t="s">
        <v>87</v>
      </c>
      <c r="B128" s="30" t="s">
        <v>166</v>
      </c>
      <c r="C128" s="19">
        <f>30000+56764.3+15697.04</f>
        <v>102461.34</v>
      </c>
      <c r="D128" s="19">
        <v>104992.88</v>
      </c>
      <c r="E128" s="18">
        <f t="shared" si="2"/>
        <v>102.47072700786464</v>
      </c>
    </row>
    <row r="129" spans="1:5" ht="62.25">
      <c r="A129" s="17" t="s">
        <v>76</v>
      </c>
      <c r="B129" s="33" t="s">
        <v>167</v>
      </c>
      <c r="C129" s="19">
        <f>C130</f>
        <v>310491.42</v>
      </c>
      <c r="D129" s="19">
        <f>D130</f>
        <v>448495.91</v>
      </c>
      <c r="E129" s="18">
        <f t="shared" si="2"/>
        <v>144.44711869976953</v>
      </c>
    </row>
    <row r="130" spans="1:5" ht="62.25">
      <c r="A130" s="17" t="s">
        <v>75</v>
      </c>
      <c r="B130" s="33" t="s">
        <v>167</v>
      </c>
      <c r="C130" s="19">
        <f>40000+38611.68+6969.85+5370.03+181235.86+38304</f>
        <v>310491.42</v>
      </c>
      <c r="D130" s="24">
        <v>448495.91</v>
      </c>
      <c r="E130" s="18">
        <f t="shared" si="2"/>
        <v>144.44711869976953</v>
      </c>
    </row>
    <row r="131" spans="1:5" ht="21" customHeight="1">
      <c r="A131" s="15" t="s">
        <v>33</v>
      </c>
      <c r="B131" s="29" t="s">
        <v>168</v>
      </c>
      <c r="C131" s="16">
        <f>C132+C171+C179+C188</f>
        <v>383624.93</v>
      </c>
      <c r="D131" s="16">
        <f>D132+D171+D179+D188</f>
        <v>367587.86</v>
      </c>
      <c r="E131" s="16">
        <f t="shared" si="2"/>
        <v>95.81959650015446</v>
      </c>
    </row>
    <row r="132" spans="1:5" ht="46.5">
      <c r="A132" s="17" t="s">
        <v>126</v>
      </c>
      <c r="B132" s="30" t="s">
        <v>169</v>
      </c>
      <c r="C132" s="18">
        <f>C158+C164+C167+C133+C137+C152+C161+C140+C149+C145+C155</f>
        <v>198736.38</v>
      </c>
      <c r="D132" s="18">
        <f>D158+D164+D167+D133+D137+D152+D161+D140+D149+D145+D155</f>
        <v>189163.82</v>
      </c>
      <c r="E132" s="18">
        <f t="shared" si="2"/>
        <v>95.18328752893657</v>
      </c>
    </row>
    <row r="133" spans="1:5" ht="81" customHeight="1">
      <c r="A133" s="17" t="s">
        <v>318</v>
      </c>
      <c r="B133" s="30" t="s">
        <v>319</v>
      </c>
      <c r="C133" s="18">
        <f>C134</f>
        <v>75037.43</v>
      </c>
      <c r="D133" s="18">
        <f>D134</f>
        <v>77839.6</v>
      </c>
      <c r="E133" s="18">
        <f t="shared" si="2"/>
        <v>103.73436297058683</v>
      </c>
    </row>
    <row r="134" spans="1:5" ht="117" customHeight="1">
      <c r="A134" s="17" t="s">
        <v>321</v>
      </c>
      <c r="B134" s="36" t="s">
        <v>320</v>
      </c>
      <c r="C134" s="18">
        <f>SUM(C135:C136)</f>
        <v>75037.43</v>
      </c>
      <c r="D134" s="18">
        <f>SUM(D135:D136)</f>
        <v>77839.6</v>
      </c>
      <c r="E134" s="18">
        <f t="shared" si="2"/>
        <v>103.73436297058683</v>
      </c>
    </row>
    <row r="135" spans="1:5" ht="124.5">
      <c r="A135" s="17" t="s">
        <v>322</v>
      </c>
      <c r="B135" s="36" t="s">
        <v>320</v>
      </c>
      <c r="C135" s="18">
        <f>1500+688.09+3111.19+12759.44+978.71</f>
        <v>19037.43</v>
      </c>
      <c r="D135" s="18">
        <v>21839.6</v>
      </c>
      <c r="E135" s="18">
        <f t="shared" si="2"/>
        <v>114.71926620347388</v>
      </c>
    </row>
    <row r="136" spans="1:5" ht="115.5" customHeight="1">
      <c r="A136" s="17" t="s">
        <v>323</v>
      </c>
      <c r="B136" s="36" t="s">
        <v>320</v>
      </c>
      <c r="C136" s="18">
        <f>46000+10000</f>
        <v>56000</v>
      </c>
      <c r="D136" s="18">
        <v>56000</v>
      </c>
      <c r="E136" s="18">
        <f t="shared" si="2"/>
        <v>100</v>
      </c>
    </row>
    <row r="137" spans="1:5" ht="115.5" customHeight="1">
      <c r="A137" s="17" t="s">
        <v>324</v>
      </c>
      <c r="B137" s="36" t="s">
        <v>325</v>
      </c>
      <c r="C137" s="18">
        <f>C138</f>
        <v>750</v>
      </c>
      <c r="D137" s="18">
        <f>D138</f>
        <v>750</v>
      </c>
      <c r="E137" s="18">
        <f t="shared" si="2"/>
        <v>100</v>
      </c>
    </row>
    <row r="138" spans="1:5" ht="150" customHeight="1">
      <c r="A138" s="17" t="s">
        <v>326</v>
      </c>
      <c r="B138" s="36" t="s">
        <v>327</v>
      </c>
      <c r="C138" s="18">
        <f>C139</f>
        <v>750</v>
      </c>
      <c r="D138" s="18">
        <f>D139</f>
        <v>750</v>
      </c>
      <c r="E138" s="18">
        <f t="shared" si="2"/>
        <v>100</v>
      </c>
    </row>
    <row r="139" spans="1:5" ht="147" customHeight="1">
      <c r="A139" s="17" t="s">
        <v>328</v>
      </c>
      <c r="B139" s="36" t="s">
        <v>327</v>
      </c>
      <c r="C139" s="18">
        <v>750</v>
      </c>
      <c r="D139" s="18">
        <v>750</v>
      </c>
      <c r="E139" s="18">
        <f aca="true" t="shared" si="7" ref="E139:E205">D139/C139*100</f>
        <v>100</v>
      </c>
    </row>
    <row r="140" spans="1:5" ht="81" customHeight="1">
      <c r="A140" s="17" t="s">
        <v>374</v>
      </c>
      <c r="B140" s="30" t="s">
        <v>375</v>
      </c>
      <c r="C140" s="18">
        <f>C141+C143</f>
        <v>1450</v>
      </c>
      <c r="D140" s="18">
        <f>D141+D143</f>
        <v>1450</v>
      </c>
      <c r="E140" s="18">
        <f t="shared" si="7"/>
        <v>100</v>
      </c>
    </row>
    <row r="141" spans="1:5" ht="116.25" customHeight="1">
      <c r="A141" s="17" t="s">
        <v>376</v>
      </c>
      <c r="B141" s="36" t="s">
        <v>377</v>
      </c>
      <c r="C141" s="18">
        <f>C142</f>
        <v>450</v>
      </c>
      <c r="D141" s="18">
        <f>D142</f>
        <v>450</v>
      </c>
      <c r="E141" s="18">
        <f t="shared" si="7"/>
        <v>100</v>
      </c>
    </row>
    <row r="142" spans="1:5" ht="118.5" customHeight="1">
      <c r="A142" s="17" t="s">
        <v>378</v>
      </c>
      <c r="B142" s="36" t="s">
        <v>377</v>
      </c>
      <c r="C142" s="18">
        <v>450</v>
      </c>
      <c r="D142" s="18">
        <v>450</v>
      </c>
      <c r="E142" s="18">
        <f t="shared" si="7"/>
        <v>100</v>
      </c>
    </row>
    <row r="143" spans="1:5" ht="100.5" customHeight="1">
      <c r="A143" s="17" t="s">
        <v>379</v>
      </c>
      <c r="B143" s="30" t="s">
        <v>380</v>
      </c>
      <c r="C143" s="18">
        <f>C144</f>
        <v>1000</v>
      </c>
      <c r="D143" s="18">
        <f>D144</f>
        <v>1000</v>
      </c>
      <c r="E143" s="18">
        <f t="shared" si="7"/>
        <v>100</v>
      </c>
    </row>
    <row r="144" spans="1:5" ht="103.5" customHeight="1">
      <c r="A144" s="17" t="s">
        <v>381</v>
      </c>
      <c r="B144" s="30" t="s">
        <v>380</v>
      </c>
      <c r="C144" s="18">
        <v>1000</v>
      </c>
      <c r="D144" s="18">
        <v>1000</v>
      </c>
      <c r="E144" s="18">
        <f t="shared" si="7"/>
        <v>100</v>
      </c>
    </row>
    <row r="145" spans="1:5" ht="89.25" customHeight="1">
      <c r="A145" s="17" t="s">
        <v>400</v>
      </c>
      <c r="B145" s="30" t="s">
        <v>403</v>
      </c>
      <c r="C145" s="18">
        <f>C146</f>
        <v>25500</v>
      </c>
      <c r="D145" s="18">
        <f>D146</f>
        <v>750</v>
      </c>
      <c r="E145" s="18">
        <f t="shared" si="7"/>
        <v>2.941176470588235</v>
      </c>
    </row>
    <row r="146" spans="1:5" ht="120.75" customHeight="1">
      <c r="A146" s="17" t="s">
        <v>401</v>
      </c>
      <c r="B146" s="36" t="s">
        <v>404</v>
      </c>
      <c r="C146" s="18">
        <f>SUM(C147:C148)</f>
        <v>25500</v>
      </c>
      <c r="D146" s="18">
        <f>SUM(D147:D148)</f>
        <v>750</v>
      </c>
      <c r="E146" s="18">
        <f t="shared" si="7"/>
        <v>2.941176470588235</v>
      </c>
    </row>
    <row r="147" spans="1:5" ht="116.25" customHeight="1">
      <c r="A147" s="17" t="s">
        <v>402</v>
      </c>
      <c r="B147" s="36" t="s">
        <v>404</v>
      </c>
      <c r="C147" s="18">
        <v>250</v>
      </c>
      <c r="D147" s="18">
        <v>250</v>
      </c>
      <c r="E147" s="18">
        <f t="shared" si="7"/>
        <v>100</v>
      </c>
    </row>
    <row r="148" spans="1:5" ht="118.5" customHeight="1">
      <c r="A148" s="17" t="s">
        <v>417</v>
      </c>
      <c r="B148" s="36" t="s">
        <v>404</v>
      </c>
      <c r="C148" s="18">
        <v>25250</v>
      </c>
      <c r="D148" s="18">
        <v>500</v>
      </c>
      <c r="E148" s="18">
        <f t="shared" si="7"/>
        <v>1.9801980198019802</v>
      </c>
    </row>
    <row r="149" spans="1:5" ht="93">
      <c r="A149" s="17" t="s">
        <v>382</v>
      </c>
      <c r="B149" s="30" t="s">
        <v>383</v>
      </c>
      <c r="C149" s="18">
        <f>C150</f>
        <v>4000</v>
      </c>
      <c r="D149" s="18">
        <f>D150</f>
        <v>5150</v>
      </c>
      <c r="E149" s="18">
        <f t="shared" si="7"/>
        <v>128.75</v>
      </c>
    </row>
    <row r="150" spans="1:5" ht="124.5">
      <c r="A150" s="17" t="s">
        <v>384</v>
      </c>
      <c r="B150" s="36" t="s">
        <v>385</v>
      </c>
      <c r="C150" s="18">
        <f>C151</f>
        <v>4000</v>
      </c>
      <c r="D150" s="18">
        <f>D151</f>
        <v>5150</v>
      </c>
      <c r="E150" s="18">
        <f t="shared" si="7"/>
        <v>128.75</v>
      </c>
    </row>
    <row r="151" spans="1:5" ht="115.5" customHeight="1">
      <c r="A151" s="17" t="s">
        <v>386</v>
      </c>
      <c r="B151" s="36" t="s">
        <v>385</v>
      </c>
      <c r="C151" s="18">
        <f>1000+3000</f>
        <v>4000</v>
      </c>
      <c r="D151" s="18">
        <v>5150</v>
      </c>
      <c r="E151" s="18">
        <f t="shared" si="7"/>
        <v>128.75</v>
      </c>
    </row>
    <row r="152" spans="1:5" ht="93">
      <c r="A152" s="17" t="s">
        <v>329</v>
      </c>
      <c r="B152" s="30" t="s">
        <v>330</v>
      </c>
      <c r="C152" s="18">
        <f>C153</f>
        <v>3000</v>
      </c>
      <c r="D152" s="18">
        <f>D153</f>
        <v>3000</v>
      </c>
      <c r="E152" s="18">
        <f t="shared" si="7"/>
        <v>100</v>
      </c>
    </row>
    <row r="153" spans="1:5" ht="119.25" customHeight="1">
      <c r="A153" s="17" t="s">
        <v>331</v>
      </c>
      <c r="B153" s="36" t="s">
        <v>332</v>
      </c>
      <c r="C153" s="18">
        <f>C154</f>
        <v>3000</v>
      </c>
      <c r="D153" s="18">
        <f>D154</f>
        <v>3000</v>
      </c>
      <c r="E153" s="18">
        <f t="shared" si="7"/>
        <v>100</v>
      </c>
    </row>
    <row r="154" spans="1:5" ht="117" customHeight="1">
      <c r="A154" s="17" t="s">
        <v>333</v>
      </c>
      <c r="B154" s="36" t="s">
        <v>332</v>
      </c>
      <c r="C154" s="18">
        <f>1500+1500</f>
        <v>3000</v>
      </c>
      <c r="D154" s="18">
        <v>3000</v>
      </c>
      <c r="E154" s="18">
        <f t="shared" si="7"/>
        <v>100</v>
      </c>
    </row>
    <row r="155" spans="1:5" ht="105.75" customHeight="1">
      <c r="A155" s="17" t="s">
        <v>418</v>
      </c>
      <c r="B155" s="30" t="s">
        <v>419</v>
      </c>
      <c r="C155" s="18">
        <f>C156</f>
        <v>250</v>
      </c>
      <c r="D155" s="18">
        <f>D156</f>
        <v>250</v>
      </c>
      <c r="E155" s="18">
        <f t="shared" si="7"/>
        <v>100</v>
      </c>
    </row>
    <row r="156" spans="1:5" ht="134.25" customHeight="1">
      <c r="A156" s="17" t="s">
        <v>420</v>
      </c>
      <c r="B156" s="36" t="s">
        <v>421</v>
      </c>
      <c r="C156" s="18">
        <f>C157</f>
        <v>250</v>
      </c>
      <c r="D156" s="18">
        <f>D157</f>
        <v>250</v>
      </c>
      <c r="E156" s="18">
        <f t="shared" si="7"/>
        <v>100</v>
      </c>
    </row>
    <row r="157" spans="1:5" ht="132" customHeight="1">
      <c r="A157" s="17" t="s">
        <v>422</v>
      </c>
      <c r="B157" s="36" t="s">
        <v>421</v>
      </c>
      <c r="C157" s="18">
        <v>250</v>
      </c>
      <c r="D157" s="18">
        <v>250</v>
      </c>
      <c r="E157" s="18">
        <f t="shared" si="7"/>
        <v>100</v>
      </c>
    </row>
    <row r="158" spans="1:5" ht="102.75" customHeight="1">
      <c r="A158" s="17" t="s">
        <v>271</v>
      </c>
      <c r="B158" s="36" t="s">
        <v>274</v>
      </c>
      <c r="C158" s="18">
        <f>C159</f>
        <v>1800</v>
      </c>
      <c r="D158" s="18">
        <f>D159</f>
        <v>900</v>
      </c>
      <c r="E158" s="18">
        <f t="shared" si="7"/>
        <v>50</v>
      </c>
    </row>
    <row r="159" spans="1:5" ht="164.25" customHeight="1">
      <c r="A159" s="17" t="s">
        <v>272</v>
      </c>
      <c r="B159" s="36" t="s">
        <v>275</v>
      </c>
      <c r="C159" s="18">
        <f>C160</f>
        <v>1800</v>
      </c>
      <c r="D159" s="18">
        <f>D160</f>
        <v>900</v>
      </c>
      <c r="E159" s="18">
        <f t="shared" si="7"/>
        <v>50</v>
      </c>
    </row>
    <row r="160" spans="1:5" ht="156">
      <c r="A160" s="17" t="s">
        <v>273</v>
      </c>
      <c r="B160" s="36" t="s">
        <v>276</v>
      </c>
      <c r="C160" s="18">
        <f>10000-5000-2000-1200</f>
        <v>1800</v>
      </c>
      <c r="D160" s="18">
        <v>900</v>
      </c>
      <c r="E160" s="18">
        <f t="shared" si="7"/>
        <v>50</v>
      </c>
    </row>
    <row r="161" spans="1:5" ht="89.25" customHeight="1">
      <c r="A161" s="17" t="s">
        <v>334</v>
      </c>
      <c r="B161" s="36" t="s">
        <v>335</v>
      </c>
      <c r="C161" s="18">
        <f>C162</f>
        <v>2725</v>
      </c>
      <c r="D161" s="18">
        <f>D162</f>
        <v>3125</v>
      </c>
      <c r="E161" s="18">
        <f t="shared" si="7"/>
        <v>114.6788990825688</v>
      </c>
    </row>
    <row r="162" spans="1:5" ht="118.5" customHeight="1">
      <c r="A162" s="17" t="s">
        <v>336</v>
      </c>
      <c r="B162" s="36" t="s">
        <v>337</v>
      </c>
      <c r="C162" s="18">
        <f>C163</f>
        <v>2725</v>
      </c>
      <c r="D162" s="18">
        <f>D163</f>
        <v>3125</v>
      </c>
      <c r="E162" s="18">
        <f t="shared" si="7"/>
        <v>114.6788990825688</v>
      </c>
    </row>
    <row r="163" spans="1:5" ht="117" customHeight="1">
      <c r="A163" s="17" t="s">
        <v>338</v>
      </c>
      <c r="B163" s="36" t="s">
        <v>337</v>
      </c>
      <c r="C163" s="18">
        <f>700+125+850+750+300</f>
        <v>2725</v>
      </c>
      <c r="D163" s="18">
        <v>3125</v>
      </c>
      <c r="E163" s="18">
        <f t="shared" si="7"/>
        <v>114.6788990825688</v>
      </c>
    </row>
    <row r="164" spans="1:5" ht="84" customHeight="1">
      <c r="A164" s="17" t="s">
        <v>277</v>
      </c>
      <c r="B164" s="36" t="s">
        <v>278</v>
      </c>
      <c r="C164" s="18">
        <f>C165</f>
        <v>19179.21</v>
      </c>
      <c r="D164" s="18">
        <f>D165</f>
        <v>44164.4</v>
      </c>
      <c r="E164" s="18">
        <f t="shared" si="7"/>
        <v>230.2722583464074</v>
      </c>
    </row>
    <row r="165" spans="1:5" ht="117" customHeight="1">
      <c r="A165" s="17" t="s">
        <v>125</v>
      </c>
      <c r="B165" s="36" t="s">
        <v>279</v>
      </c>
      <c r="C165" s="18">
        <f>C166</f>
        <v>19179.21</v>
      </c>
      <c r="D165" s="18">
        <f>D166</f>
        <v>44164.4</v>
      </c>
      <c r="E165" s="18">
        <f t="shared" si="7"/>
        <v>230.2722583464074</v>
      </c>
    </row>
    <row r="166" spans="1:5" ht="108.75">
      <c r="A166" s="17" t="s">
        <v>256</v>
      </c>
      <c r="B166" s="36" t="s">
        <v>224</v>
      </c>
      <c r="C166" s="18">
        <f>5000+8000+2200+451.48+3527.73</f>
        <v>19179.21</v>
      </c>
      <c r="D166" s="18">
        <v>44164.4</v>
      </c>
      <c r="E166" s="18">
        <f t="shared" si="7"/>
        <v>230.2722583464074</v>
      </c>
    </row>
    <row r="167" spans="1:5" ht="101.25" customHeight="1">
      <c r="A167" s="17" t="s">
        <v>264</v>
      </c>
      <c r="B167" s="36" t="s">
        <v>267</v>
      </c>
      <c r="C167" s="18">
        <f>C168</f>
        <v>65044.74</v>
      </c>
      <c r="D167" s="18">
        <f>D168</f>
        <v>51784.82</v>
      </c>
      <c r="E167" s="18">
        <f t="shared" si="7"/>
        <v>79.61415481098088</v>
      </c>
    </row>
    <row r="168" spans="1:5" ht="131.25" customHeight="1">
      <c r="A168" s="17" t="s">
        <v>265</v>
      </c>
      <c r="B168" s="36" t="s">
        <v>268</v>
      </c>
      <c r="C168" s="18">
        <f>C169+C170</f>
        <v>65044.74</v>
      </c>
      <c r="D168" s="18">
        <f>D169+D170</f>
        <v>51784.82</v>
      </c>
      <c r="E168" s="18">
        <f t="shared" si="7"/>
        <v>79.61415481098088</v>
      </c>
    </row>
    <row r="169" spans="1:5" ht="132.75" customHeight="1">
      <c r="A169" s="17" t="s">
        <v>266</v>
      </c>
      <c r="B169" s="36" t="s">
        <v>268</v>
      </c>
      <c r="C169" s="18">
        <f>14400-6000-2200</f>
        <v>6200</v>
      </c>
      <c r="D169" s="18">
        <v>4750</v>
      </c>
      <c r="E169" s="18">
        <f t="shared" si="7"/>
        <v>76.61290322580645</v>
      </c>
    </row>
    <row r="170" spans="1:5" ht="140.25">
      <c r="A170" s="17" t="s">
        <v>339</v>
      </c>
      <c r="B170" s="36" t="s">
        <v>268</v>
      </c>
      <c r="C170" s="18">
        <f>12000+2900+1186.91+13335.46+29422.37</f>
        <v>58844.74</v>
      </c>
      <c r="D170" s="18">
        <v>47034.82</v>
      </c>
      <c r="E170" s="18">
        <f t="shared" si="7"/>
        <v>79.9303727062096</v>
      </c>
    </row>
    <row r="171" spans="1:5" ht="149.25" customHeight="1">
      <c r="A171" s="17" t="s">
        <v>423</v>
      </c>
      <c r="B171" s="36" t="s">
        <v>424</v>
      </c>
      <c r="C171" s="18">
        <f>C172+C176</f>
        <v>58496.33</v>
      </c>
      <c r="D171" s="18">
        <f>D172+D176</f>
        <v>59265.41</v>
      </c>
      <c r="E171" s="18">
        <f t="shared" si="7"/>
        <v>101.31474914751062</v>
      </c>
    </row>
    <row r="172" spans="1:5" ht="72" customHeight="1">
      <c r="A172" s="17" t="s">
        <v>425</v>
      </c>
      <c r="B172" s="36" t="s">
        <v>426</v>
      </c>
      <c r="C172" s="18">
        <f>C173</f>
        <v>58203.83</v>
      </c>
      <c r="D172" s="18">
        <f>D173</f>
        <v>58203.83</v>
      </c>
      <c r="E172" s="18">
        <f t="shared" si="7"/>
        <v>100</v>
      </c>
    </row>
    <row r="173" spans="1:5" ht="93">
      <c r="A173" s="17" t="s">
        <v>429</v>
      </c>
      <c r="B173" s="36" t="s">
        <v>430</v>
      </c>
      <c r="C173" s="18">
        <f>SUM(C174:C175)</f>
        <v>58203.83</v>
      </c>
      <c r="D173" s="18">
        <f>SUM(D174:D175)</f>
        <v>58203.83</v>
      </c>
      <c r="E173" s="18">
        <f t="shared" si="7"/>
        <v>100</v>
      </c>
    </row>
    <row r="174" spans="1:5" ht="93">
      <c r="A174" s="17" t="s">
        <v>427</v>
      </c>
      <c r="B174" s="36" t="s">
        <v>430</v>
      </c>
      <c r="C174" s="18">
        <v>2523.83</v>
      </c>
      <c r="D174" s="18">
        <v>2523.83</v>
      </c>
      <c r="E174" s="18">
        <f t="shared" si="7"/>
        <v>100</v>
      </c>
    </row>
    <row r="175" spans="1:5" ht="93">
      <c r="A175" s="17" t="s">
        <v>428</v>
      </c>
      <c r="B175" s="36" t="s">
        <v>430</v>
      </c>
      <c r="C175" s="18">
        <v>55680</v>
      </c>
      <c r="D175" s="18">
        <v>55680</v>
      </c>
      <c r="E175" s="18">
        <f t="shared" si="7"/>
        <v>100</v>
      </c>
    </row>
    <row r="176" spans="1:5" ht="108.75">
      <c r="A176" s="17" t="s">
        <v>128</v>
      </c>
      <c r="B176" s="36" t="s">
        <v>245</v>
      </c>
      <c r="C176" s="18">
        <f>C177</f>
        <v>292.5</v>
      </c>
      <c r="D176" s="18">
        <f>D177</f>
        <v>1061.58</v>
      </c>
      <c r="E176" s="18">
        <f t="shared" si="7"/>
        <v>362.93333333333334</v>
      </c>
    </row>
    <row r="177" spans="1:5" ht="100.5" customHeight="1">
      <c r="A177" s="17" t="s">
        <v>127</v>
      </c>
      <c r="B177" s="37" t="s">
        <v>170</v>
      </c>
      <c r="C177" s="26">
        <f>SUM(C178:C178)</f>
        <v>292.5</v>
      </c>
      <c r="D177" s="26">
        <f>SUM(D178:D178)</f>
        <v>1061.58</v>
      </c>
      <c r="E177" s="18">
        <f t="shared" si="7"/>
        <v>362.93333333333334</v>
      </c>
    </row>
    <row r="178" spans="1:5" ht="93">
      <c r="A178" s="17" t="s">
        <v>124</v>
      </c>
      <c r="B178" s="37" t="s">
        <v>170</v>
      </c>
      <c r="C178" s="26">
        <v>292.5</v>
      </c>
      <c r="D178" s="26">
        <v>1061.58</v>
      </c>
      <c r="E178" s="18">
        <f t="shared" si="7"/>
        <v>362.93333333333334</v>
      </c>
    </row>
    <row r="179" spans="1:5" ht="33">
      <c r="A179" s="17" t="s">
        <v>129</v>
      </c>
      <c r="B179" s="37" t="s">
        <v>171</v>
      </c>
      <c r="C179" s="26">
        <f aca="true" t="shared" si="8" ref="C179:D181">C180</f>
        <v>32709.219999999998</v>
      </c>
      <c r="D179" s="26">
        <f t="shared" si="8"/>
        <v>25475.63</v>
      </c>
      <c r="E179" s="18">
        <f t="shared" si="7"/>
        <v>77.8851651002378</v>
      </c>
    </row>
    <row r="180" spans="1:5" ht="104.25" customHeight="1">
      <c r="A180" s="17" t="s">
        <v>257</v>
      </c>
      <c r="B180" s="37" t="s">
        <v>258</v>
      </c>
      <c r="C180" s="26">
        <f>C181+C186</f>
        <v>32709.219999999998</v>
      </c>
      <c r="D180" s="26">
        <f>D181+D186</f>
        <v>25475.63</v>
      </c>
      <c r="E180" s="18">
        <f t="shared" si="7"/>
        <v>77.8851651002378</v>
      </c>
    </row>
    <row r="181" spans="1:5" ht="90" customHeight="1">
      <c r="A181" s="17" t="s">
        <v>259</v>
      </c>
      <c r="B181" s="37" t="s">
        <v>260</v>
      </c>
      <c r="C181" s="26">
        <f t="shared" si="8"/>
        <v>32049.76</v>
      </c>
      <c r="D181" s="26">
        <f t="shared" si="8"/>
        <v>25016.170000000002</v>
      </c>
      <c r="E181" s="18">
        <f t="shared" si="7"/>
        <v>78.05415703580933</v>
      </c>
    </row>
    <row r="182" spans="1:5" ht="180" customHeight="1">
      <c r="A182" s="17" t="s">
        <v>261</v>
      </c>
      <c r="B182" s="37" t="s">
        <v>262</v>
      </c>
      <c r="C182" s="26">
        <f>SUM(C183:C185)</f>
        <v>32049.76</v>
      </c>
      <c r="D182" s="26">
        <f>SUM(D183:D185)</f>
        <v>25016.170000000002</v>
      </c>
      <c r="E182" s="18">
        <f t="shared" si="7"/>
        <v>78.05415703580933</v>
      </c>
    </row>
    <row r="183" spans="1:5" ht="175.5" customHeight="1">
      <c r="A183" s="17" t="s">
        <v>366</v>
      </c>
      <c r="B183" s="37" t="s">
        <v>262</v>
      </c>
      <c r="C183" s="26">
        <f>3223.04+600+44.8</f>
        <v>3867.84</v>
      </c>
      <c r="D183" s="26">
        <v>3867.84</v>
      </c>
      <c r="E183" s="18">
        <f t="shared" si="7"/>
        <v>100</v>
      </c>
    </row>
    <row r="184" spans="1:5" ht="180" customHeight="1">
      <c r="A184" s="17" t="s">
        <v>263</v>
      </c>
      <c r="B184" s="37" t="s">
        <v>262</v>
      </c>
      <c r="C184" s="26">
        <f>70000-20450-3223.04-16000-3145.04</f>
        <v>27181.92</v>
      </c>
      <c r="D184" s="26">
        <v>20148.33</v>
      </c>
      <c r="E184" s="18">
        <f t="shared" si="7"/>
        <v>74.12401331473275</v>
      </c>
    </row>
    <row r="185" spans="1:5" ht="177" customHeight="1">
      <c r="A185" s="17" t="s">
        <v>340</v>
      </c>
      <c r="B185" s="37" t="s">
        <v>262</v>
      </c>
      <c r="C185" s="26">
        <v>1000</v>
      </c>
      <c r="D185" s="26">
        <v>1000</v>
      </c>
      <c r="E185" s="18">
        <f t="shared" si="7"/>
        <v>100</v>
      </c>
    </row>
    <row r="186" spans="1:5" ht="96.75" customHeight="1">
      <c r="A186" s="17" t="s">
        <v>387</v>
      </c>
      <c r="B186" s="37" t="s">
        <v>388</v>
      </c>
      <c r="C186" s="26">
        <f>C187</f>
        <v>659.46</v>
      </c>
      <c r="D186" s="26">
        <f>D187</f>
        <v>459.46</v>
      </c>
      <c r="E186" s="18">
        <f t="shared" si="7"/>
        <v>69.6721560064295</v>
      </c>
    </row>
    <row r="187" spans="1:5" ht="101.25" customHeight="1">
      <c r="A187" s="17" t="s">
        <v>389</v>
      </c>
      <c r="B187" s="37" t="s">
        <v>388</v>
      </c>
      <c r="C187" s="26">
        <v>659.46</v>
      </c>
      <c r="D187" s="26">
        <v>459.46</v>
      </c>
      <c r="E187" s="18">
        <f t="shared" si="7"/>
        <v>69.6721560064295</v>
      </c>
    </row>
    <row r="188" spans="1:5" ht="24" customHeight="1">
      <c r="A188" s="17" t="s">
        <v>390</v>
      </c>
      <c r="B188" s="37" t="s">
        <v>393</v>
      </c>
      <c r="C188" s="26">
        <f>C189</f>
        <v>93683</v>
      </c>
      <c r="D188" s="26">
        <f>D189</f>
        <v>93683</v>
      </c>
      <c r="E188" s="18">
        <f t="shared" si="7"/>
        <v>100</v>
      </c>
    </row>
    <row r="189" spans="1:5" ht="135.75" customHeight="1">
      <c r="A189" s="17" t="s">
        <v>391</v>
      </c>
      <c r="B189" s="37" t="s">
        <v>392</v>
      </c>
      <c r="C189" s="26">
        <f>C190+C191</f>
        <v>93683</v>
      </c>
      <c r="D189" s="26">
        <f>D190+D191</f>
        <v>93683</v>
      </c>
      <c r="E189" s="18">
        <f t="shared" si="7"/>
        <v>100</v>
      </c>
    </row>
    <row r="190" spans="1:5" ht="133.5" customHeight="1">
      <c r="A190" s="17" t="s">
        <v>405</v>
      </c>
      <c r="B190" s="37" t="s">
        <v>392</v>
      </c>
      <c r="C190" s="26">
        <v>13683</v>
      </c>
      <c r="D190" s="26">
        <v>13683</v>
      </c>
      <c r="E190" s="18">
        <f t="shared" si="7"/>
        <v>100</v>
      </c>
    </row>
    <row r="191" spans="1:5" ht="136.5" customHeight="1">
      <c r="A191" s="17" t="s">
        <v>394</v>
      </c>
      <c r="B191" s="37" t="s">
        <v>392</v>
      </c>
      <c r="C191" s="26">
        <v>80000</v>
      </c>
      <c r="D191" s="26">
        <v>80000</v>
      </c>
      <c r="E191" s="18">
        <f t="shared" si="7"/>
        <v>100</v>
      </c>
    </row>
    <row r="192" spans="1:5" ht="27" customHeight="1">
      <c r="A192" s="15" t="s">
        <v>438</v>
      </c>
      <c r="B192" s="38" t="s">
        <v>439</v>
      </c>
      <c r="C192" s="27">
        <f aca="true" t="shared" si="9" ref="C192:D194">C193</f>
        <v>0</v>
      </c>
      <c r="D192" s="27">
        <f t="shared" si="9"/>
        <v>4803.46</v>
      </c>
      <c r="E192" s="16">
        <v>0</v>
      </c>
    </row>
    <row r="193" spans="1:5" ht="28.5" customHeight="1">
      <c r="A193" s="17" t="s">
        <v>440</v>
      </c>
      <c r="B193" s="37" t="s">
        <v>441</v>
      </c>
      <c r="C193" s="26">
        <f t="shared" si="9"/>
        <v>0</v>
      </c>
      <c r="D193" s="26">
        <f t="shared" si="9"/>
        <v>4803.46</v>
      </c>
      <c r="E193" s="18">
        <v>0</v>
      </c>
    </row>
    <row r="194" spans="1:5" ht="36" customHeight="1">
      <c r="A194" s="17" t="s">
        <v>442</v>
      </c>
      <c r="B194" s="37" t="s">
        <v>443</v>
      </c>
      <c r="C194" s="26">
        <f t="shared" si="9"/>
        <v>0</v>
      </c>
      <c r="D194" s="26">
        <f t="shared" si="9"/>
        <v>4803.46</v>
      </c>
      <c r="E194" s="18">
        <v>0</v>
      </c>
    </row>
    <row r="195" spans="1:5" ht="39" customHeight="1">
      <c r="A195" s="17" t="s">
        <v>444</v>
      </c>
      <c r="B195" s="37" t="s">
        <v>443</v>
      </c>
      <c r="C195" s="26">
        <v>0</v>
      </c>
      <c r="D195" s="26">
        <v>4803.46</v>
      </c>
      <c r="E195" s="18">
        <v>0</v>
      </c>
    </row>
    <row r="196" spans="1:5" ht="18">
      <c r="A196" s="15" t="s">
        <v>34</v>
      </c>
      <c r="B196" s="34" t="s">
        <v>123</v>
      </c>
      <c r="C196" s="22">
        <f>C197+C258+C262+C270+C274</f>
        <v>308789281.15000004</v>
      </c>
      <c r="D196" s="22">
        <f>D197+D258+D262+D270+D274</f>
        <v>215462867.90999997</v>
      </c>
      <c r="E196" s="16">
        <f t="shared" si="7"/>
        <v>69.77666682844958</v>
      </c>
    </row>
    <row r="197" spans="1:5" ht="46.5">
      <c r="A197" s="15" t="s">
        <v>47</v>
      </c>
      <c r="B197" s="34" t="s">
        <v>172</v>
      </c>
      <c r="C197" s="22">
        <f>C198+C205+C229+C244</f>
        <v>308907850.76000005</v>
      </c>
      <c r="D197" s="22">
        <f>D198+D205+D229+D244</f>
        <v>215581437.51999998</v>
      </c>
      <c r="E197" s="16">
        <f t="shared" si="7"/>
        <v>69.78826759812323</v>
      </c>
    </row>
    <row r="198" spans="1:5" ht="30.75">
      <c r="A198" s="15" t="s">
        <v>90</v>
      </c>
      <c r="B198" s="29" t="s">
        <v>173</v>
      </c>
      <c r="C198" s="22">
        <f>C199+C202</f>
        <v>126618020</v>
      </c>
      <c r="D198" s="22">
        <f>D199+D202</f>
        <v>94963517</v>
      </c>
      <c r="E198" s="16">
        <f t="shared" si="7"/>
        <v>75.000001579554</v>
      </c>
    </row>
    <row r="199" spans="1:5" ht="30.75">
      <c r="A199" s="17" t="s">
        <v>91</v>
      </c>
      <c r="B199" s="30" t="s">
        <v>174</v>
      </c>
      <c r="C199" s="20">
        <f>C200</f>
        <v>108208100</v>
      </c>
      <c r="D199" s="20">
        <f>D200</f>
        <v>81156077</v>
      </c>
      <c r="E199" s="18">
        <f t="shared" si="7"/>
        <v>75.00000184829047</v>
      </c>
    </row>
    <row r="200" spans="1:5" ht="50.25" customHeight="1">
      <c r="A200" s="17" t="s">
        <v>92</v>
      </c>
      <c r="B200" s="30" t="s">
        <v>218</v>
      </c>
      <c r="C200" s="20">
        <f>C201</f>
        <v>108208100</v>
      </c>
      <c r="D200" s="20">
        <f>D201</f>
        <v>81156077</v>
      </c>
      <c r="E200" s="18">
        <f t="shared" si="7"/>
        <v>75.00000184829047</v>
      </c>
    </row>
    <row r="201" spans="1:5" ht="62.25">
      <c r="A201" s="17" t="s">
        <v>93</v>
      </c>
      <c r="B201" s="30" t="s">
        <v>218</v>
      </c>
      <c r="C201" s="20">
        <f>102491500+5716600</f>
        <v>108208100</v>
      </c>
      <c r="D201" s="24">
        <v>81156077</v>
      </c>
      <c r="E201" s="18">
        <f t="shared" si="7"/>
        <v>75.00000184829047</v>
      </c>
    </row>
    <row r="202" spans="1:5" ht="30.75">
      <c r="A202" s="17" t="s">
        <v>94</v>
      </c>
      <c r="B202" s="30" t="s">
        <v>175</v>
      </c>
      <c r="C202" s="20">
        <f>C203</f>
        <v>18409920</v>
      </c>
      <c r="D202" s="20">
        <f>D203</f>
        <v>13807440</v>
      </c>
      <c r="E202" s="18">
        <f t="shared" si="7"/>
        <v>75</v>
      </c>
    </row>
    <row r="203" spans="1:5" ht="46.5">
      <c r="A203" s="17" t="s">
        <v>95</v>
      </c>
      <c r="B203" s="30" t="s">
        <v>176</v>
      </c>
      <c r="C203" s="20">
        <f>C204</f>
        <v>18409920</v>
      </c>
      <c r="D203" s="20">
        <f>D204</f>
        <v>13807440</v>
      </c>
      <c r="E203" s="18">
        <f t="shared" si="7"/>
        <v>75</v>
      </c>
    </row>
    <row r="204" spans="1:5" ht="46.5">
      <c r="A204" s="17" t="s">
        <v>96</v>
      </c>
      <c r="B204" s="30" t="s">
        <v>176</v>
      </c>
      <c r="C204" s="20">
        <f>14423180+3986740</f>
        <v>18409920</v>
      </c>
      <c r="D204" s="24">
        <v>13807440</v>
      </c>
      <c r="E204" s="18">
        <f t="shared" si="7"/>
        <v>75</v>
      </c>
    </row>
    <row r="205" spans="1:5" s="6" customFormat="1" ht="46.5">
      <c r="A205" s="15" t="s">
        <v>97</v>
      </c>
      <c r="B205" s="34" t="s">
        <v>177</v>
      </c>
      <c r="C205" s="22">
        <f>C206+C209+C212+C215+C218+C221+C224</f>
        <v>40312489.41</v>
      </c>
      <c r="D205" s="22">
        <f>D206+D209+D212+D215+D218+D221+D224</f>
        <v>22205296.85</v>
      </c>
      <c r="E205" s="16">
        <f t="shared" si="7"/>
        <v>55.082921384884045</v>
      </c>
    </row>
    <row r="206" spans="1:6" s="6" customFormat="1" ht="62.25">
      <c r="A206" s="17" t="s">
        <v>240</v>
      </c>
      <c r="B206" s="31" t="s">
        <v>241</v>
      </c>
      <c r="C206" s="20">
        <f>C207</f>
        <v>8199599.3100000005</v>
      </c>
      <c r="D206" s="20">
        <f>D207</f>
        <v>6815582.06</v>
      </c>
      <c r="E206" s="18">
        <f aca="true" t="shared" si="10" ref="E206:E263">D206/C206*100</f>
        <v>83.12091606339725</v>
      </c>
      <c r="F206" s="10"/>
    </row>
    <row r="207" spans="1:6" s="6" customFormat="1" ht="62.25">
      <c r="A207" s="17" t="s">
        <v>242</v>
      </c>
      <c r="B207" s="31" t="s">
        <v>243</v>
      </c>
      <c r="C207" s="20">
        <f>C208</f>
        <v>8199599.3100000005</v>
      </c>
      <c r="D207" s="20">
        <f>D208</f>
        <v>6815582.06</v>
      </c>
      <c r="E207" s="18">
        <f t="shared" si="10"/>
        <v>83.12091606339725</v>
      </c>
      <c r="F207" s="11"/>
    </row>
    <row r="208" spans="1:5" s="6" customFormat="1" ht="62.25">
      <c r="A208" s="17" t="s">
        <v>244</v>
      </c>
      <c r="B208" s="31" t="s">
        <v>243</v>
      </c>
      <c r="C208" s="20">
        <f>5074320.33+4000000-874721.02</f>
        <v>8199599.3100000005</v>
      </c>
      <c r="D208" s="20">
        <v>6815582.06</v>
      </c>
      <c r="E208" s="18">
        <f t="shared" si="10"/>
        <v>83.12091606339725</v>
      </c>
    </row>
    <row r="209" spans="1:5" s="6" customFormat="1" ht="101.25" customHeight="1">
      <c r="A209" s="17" t="s">
        <v>221</v>
      </c>
      <c r="B209" s="31" t="s">
        <v>222</v>
      </c>
      <c r="C209" s="20">
        <f>C210</f>
        <v>4535579.24</v>
      </c>
      <c r="D209" s="20">
        <f>D210</f>
        <v>0</v>
      </c>
      <c r="E209" s="18">
        <f t="shared" si="10"/>
        <v>0</v>
      </c>
    </row>
    <row r="210" spans="1:5" s="6" customFormat="1" ht="114.75" customHeight="1">
      <c r="A210" s="17" t="s">
        <v>219</v>
      </c>
      <c r="B210" s="31" t="s">
        <v>223</v>
      </c>
      <c r="C210" s="20">
        <f>C211</f>
        <v>4535579.24</v>
      </c>
      <c r="D210" s="20">
        <f>D211</f>
        <v>0</v>
      </c>
      <c r="E210" s="18">
        <f t="shared" si="10"/>
        <v>0</v>
      </c>
    </row>
    <row r="211" spans="1:5" s="6" customFormat="1" ht="117.75" customHeight="1">
      <c r="A211" s="17" t="s">
        <v>220</v>
      </c>
      <c r="B211" s="31" t="s">
        <v>223</v>
      </c>
      <c r="C211" s="20">
        <v>4535579.24</v>
      </c>
      <c r="D211" s="20">
        <v>0</v>
      </c>
      <c r="E211" s="18">
        <f t="shared" si="10"/>
        <v>0</v>
      </c>
    </row>
    <row r="212" spans="1:5" s="6" customFormat="1" ht="68.25" customHeight="1">
      <c r="A212" s="17" t="s">
        <v>341</v>
      </c>
      <c r="B212" s="31" t="s">
        <v>342</v>
      </c>
      <c r="C212" s="20">
        <f>C213</f>
        <v>2630898.99</v>
      </c>
      <c r="D212" s="20">
        <f>D213</f>
        <v>2630898.99</v>
      </c>
      <c r="E212" s="18">
        <f t="shared" si="10"/>
        <v>100</v>
      </c>
    </row>
    <row r="213" spans="1:5" s="6" customFormat="1" ht="81.75" customHeight="1">
      <c r="A213" s="17" t="s">
        <v>343</v>
      </c>
      <c r="B213" s="31" t="s">
        <v>344</v>
      </c>
      <c r="C213" s="20">
        <f>C214</f>
        <v>2630898.99</v>
      </c>
      <c r="D213" s="20">
        <f>D214</f>
        <v>2630898.99</v>
      </c>
      <c r="E213" s="18">
        <f t="shared" si="10"/>
        <v>100</v>
      </c>
    </row>
    <row r="214" spans="1:5" s="6" customFormat="1" ht="81.75" customHeight="1">
      <c r="A214" s="17" t="s">
        <v>345</v>
      </c>
      <c r="B214" s="31" t="s">
        <v>344</v>
      </c>
      <c r="C214" s="20">
        <v>2630898.99</v>
      </c>
      <c r="D214" s="20">
        <v>2630898.99</v>
      </c>
      <c r="E214" s="18">
        <f t="shared" si="10"/>
        <v>100</v>
      </c>
    </row>
    <row r="215" spans="1:5" s="6" customFormat="1" ht="85.5" customHeight="1">
      <c r="A215" s="17" t="s">
        <v>346</v>
      </c>
      <c r="B215" s="31" t="s">
        <v>348</v>
      </c>
      <c r="C215" s="20">
        <f>C216</f>
        <v>3137470.72</v>
      </c>
      <c r="D215" s="20">
        <f>D216</f>
        <v>1898120.71</v>
      </c>
      <c r="E215" s="18">
        <f t="shared" si="10"/>
        <v>60.49843582285287</v>
      </c>
    </row>
    <row r="216" spans="1:5" s="6" customFormat="1" ht="99.75" customHeight="1">
      <c r="A216" s="17" t="s">
        <v>347</v>
      </c>
      <c r="B216" s="31" t="s">
        <v>349</v>
      </c>
      <c r="C216" s="20">
        <f>C217</f>
        <v>3137470.72</v>
      </c>
      <c r="D216" s="20">
        <f>D217</f>
        <v>1898120.71</v>
      </c>
      <c r="E216" s="18">
        <f t="shared" si="10"/>
        <v>60.49843582285287</v>
      </c>
    </row>
    <row r="217" spans="1:5" s="6" customFormat="1" ht="99.75" customHeight="1">
      <c r="A217" s="17" t="s">
        <v>350</v>
      </c>
      <c r="B217" s="31" t="s">
        <v>349</v>
      </c>
      <c r="C217" s="20">
        <v>3137470.72</v>
      </c>
      <c r="D217" s="20">
        <v>1898120.71</v>
      </c>
      <c r="E217" s="18">
        <f t="shared" si="10"/>
        <v>60.49843582285287</v>
      </c>
    </row>
    <row r="218" spans="1:5" s="6" customFormat="1" ht="62.25">
      <c r="A218" s="17" t="s">
        <v>351</v>
      </c>
      <c r="B218" s="31" t="s">
        <v>362</v>
      </c>
      <c r="C218" s="20">
        <f>C219</f>
        <v>1899552.39</v>
      </c>
      <c r="D218" s="20">
        <f>D219</f>
        <v>52258.15</v>
      </c>
      <c r="E218" s="18">
        <f t="shared" si="10"/>
        <v>2.751077057685153</v>
      </c>
    </row>
    <row r="219" spans="1:5" s="6" customFormat="1" ht="62.25">
      <c r="A219" s="17" t="s">
        <v>352</v>
      </c>
      <c r="B219" s="31" t="s">
        <v>354</v>
      </c>
      <c r="C219" s="20">
        <f>C220</f>
        <v>1899552.39</v>
      </c>
      <c r="D219" s="20">
        <f>D220</f>
        <v>52258.15</v>
      </c>
      <c r="E219" s="18">
        <f t="shared" si="10"/>
        <v>2.751077057685153</v>
      </c>
    </row>
    <row r="220" spans="1:5" s="6" customFormat="1" ht="62.25">
      <c r="A220" s="17" t="s">
        <v>353</v>
      </c>
      <c r="B220" s="31" t="s">
        <v>354</v>
      </c>
      <c r="C220" s="20">
        <v>1899552.39</v>
      </c>
      <c r="D220" s="20">
        <v>52258.15</v>
      </c>
      <c r="E220" s="18">
        <f t="shared" si="10"/>
        <v>2.751077057685153</v>
      </c>
    </row>
    <row r="221" spans="1:5" s="6" customFormat="1" ht="76.5" customHeight="1">
      <c r="A221" s="17" t="s">
        <v>282</v>
      </c>
      <c r="B221" s="31" t="s">
        <v>283</v>
      </c>
      <c r="C221" s="20">
        <f>C222</f>
        <v>7801569.6</v>
      </c>
      <c r="D221" s="20">
        <f>D222</f>
        <v>3123800.57</v>
      </c>
      <c r="E221" s="18">
        <f t="shared" si="10"/>
        <v>40.04066784201989</v>
      </c>
    </row>
    <row r="222" spans="1:5" s="6" customFormat="1" ht="87.75" customHeight="1">
      <c r="A222" s="17" t="s">
        <v>280</v>
      </c>
      <c r="B222" s="31" t="s">
        <v>284</v>
      </c>
      <c r="C222" s="20">
        <f>C223</f>
        <v>7801569.6</v>
      </c>
      <c r="D222" s="20">
        <f>D223</f>
        <v>3123800.57</v>
      </c>
      <c r="E222" s="18">
        <f t="shared" si="10"/>
        <v>40.04066784201989</v>
      </c>
    </row>
    <row r="223" spans="1:5" s="6" customFormat="1" ht="88.5" customHeight="1">
      <c r="A223" s="17" t="s">
        <v>281</v>
      </c>
      <c r="B223" s="31" t="s">
        <v>284</v>
      </c>
      <c r="C223" s="20">
        <v>7801569.6</v>
      </c>
      <c r="D223" s="20">
        <v>3123800.57</v>
      </c>
      <c r="E223" s="18">
        <f t="shared" si="10"/>
        <v>40.04066784201989</v>
      </c>
    </row>
    <row r="224" spans="1:5" ht="18">
      <c r="A224" s="17" t="s">
        <v>98</v>
      </c>
      <c r="B224" s="31" t="s">
        <v>179</v>
      </c>
      <c r="C224" s="20">
        <f>C225</f>
        <v>12107819.16</v>
      </c>
      <c r="D224" s="20">
        <f>D225</f>
        <v>7684636.37</v>
      </c>
      <c r="E224" s="18">
        <f t="shared" si="10"/>
        <v>63.46837748772587</v>
      </c>
    </row>
    <row r="225" spans="1:5" ht="30.75">
      <c r="A225" s="17" t="s">
        <v>99</v>
      </c>
      <c r="B225" s="31" t="s">
        <v>178</v>
      </c>
      <c r="C225" s="20">
        <f>SUM(C226:C228)</f>
        <v>12107819.16</v>
      </c>
      <c r="D225" s="20">
        <f>SUM(D226:D228)</f>
        <v>7684636.37</v>
      </c>
      <c r="E225" s="18">
        <f t="shared" si="10"/>
        <v>63.46837748772587</v>
      </c>
    </row>
    <row r="226" spans="1:5" ht="30.75">
      <c r="A226" s="17" t="s">
        <v>100</v>
      </c>
      <c r="B226" s="31" t="s">
        <v>178</v>
      </c>
      <c r="C226" s="20">
        <f>7257525+431000+233640+1000000</f>
        <v>8922165</v>
      </c>
      <c r="D226" s="20">
        <v>6049372.87</v>
      </c>
      <c r="E226" s="18">
        <f t="shared" si="10"/>
        <v>67.80162516608918</v>
      </c>
    </row>
    <row r="227" spans="1:5" ht="30.75">
      <c r="A227" s="17" t="s">
        <v>101</v>
      </c>
      <c r="B227" s="31" t="s">
        <v>178</v>
      </c>
      <c r="C227" s="20">
        <f>1834303.16+1000000+1000000-1000000</f>
        <v>2834303.16</v>
      </c>
      <c r="D227" s="20">
        <v>1516810</v>
      </c>
      <c r="E227" s="18">
        <f t="shared" si="10"/>
        <v>53.51615244997292</v>
      </c>
    </row>
    <row r="228" spans="1:5" ht="30.75">
      <c r="A228" s="17" t="s">
        <v>285</v>
      </c>
      <c r="B228" s="31" t="s">
        <v>178</v>
      </c>
      <c r="C228" s="20">
        <f>50985+300366</f>
        <v>351351</v>
      </c>
      <c r="D228" s="20">
        <v>118453.5</v>
      </c>
      <c r="E228" s="18">
        <f t="shared" si="10"/>
        <v>33.713722175260635</v>
      </c>
    </row>
    <row r="229" spans="1:5" ht="30.75">
      <c r="A229" s="15" t="s">
        <v>102</v>
      </c>
      <c r="B229" s="29" t="s">
        <v>180</v>
      </c>
      <c r="C229" s="22">
        <f>C230+C235+C238+C241</f>
        <v>123575022.44</v>
      </c>
      <c r="D229" s="22">
        <f>D230+D235+D238+D241</f>
        <v>92499843.32</v>
      </c>
      <c r="E229" s="16">
        <f t="shared" si="10"/>
        <v>74.85318755649986</v>
      </c>
    </row>
    <row r="230" spans="1:5" ht="46.5">
      <c r="A230" s="17" t="s">
        <v>103</v>
      </c>
      <c r="B230" s="30" t="s">
        <v>181</v>
      </c>
      <c r="C230" s="20">
        <f>C231</f>
        <v>1935123.18</v>
      </c>
      <c r="D230" s="20">
        <f>D231</f>
        <v>1196689.98</v>
      </c>
      <c r="E230" s="18">
        <f t="shared" si="10"/>
        <v>61.840506711309196</v>
      </c>
    </row>
    <row r="231" spans="1:5" ht="46.5">
      <c r="A231" s="17" t="s">
        <v>104</v>
      </c>
      <c r="B231" s="30" t="s">
        <v>182</v>
      </c>
      <c r="C231" s="20">
        <f>SUM(C232:C234)</f>
        <v>1935123.18</v>
      </c>
      <c r="D231" s="20">
        <f>SUM(D232:D234)</f>
        <v>1196689.98</v>
      </c>
      <c r="E231" s="18">
        <f t="shared" si="10"/>
        <v>61.840506711309196</v>
      </c>
    </row>
    <row r="232" spans="1:5" ht="46.5">
      <c r="A232" s="17" t="s">
        <v>105</v>
      </c>
      <c r="B232" s="30" t="s">
        <v>182</v>
      </c>
      <c r="C232" s="20">
        <f>458905.82+3713.13</f>
        <v>462618.95</v>
      </c>
      <c r="D232" s="20">
        <v>349985.02</v>
      </c>
      <c r="E232" s="18">
        <f t="shared" si="10"/>
        <v>75.65297962826641</v>
      </c>
    </row>
    <row r="233" spans="1:5" ht="46.5">
      <c r="A233" s="17" t="s">
        <v>106</v>
      </c>
      <c r="B233" s="30" t="s">
        <v>182</v>
      </c>
      <c r="C233" s="20">
        <v>1305278.16</v>
      </c>
      <c r="D233" s="20">
        <v>846704.96</v>
      </c>
      <c r="E233" s="18">
        <f t="shared" si="10"/>
        <v>64.86777960032673</v>
      </c>
    </row>
    <row r="234" spans="1:5" ht="46.5">
      <c r="A234" s="17" t="s">
        <v>107</v>
      </c>
      <c r="B234" s="30" t="s">
        <v>182</v>
      </c>
      <c r="C234" s="20">
        <v>167226.07</v>
      </c>
      <c r="D234" s="20">
        <v>0</v>
      </c>
      <c r="E234" s="18">
        <f t="shared" si="10"/>
        <v>0</v>
      </c>
    </row>
    <row r="235" spans="1:5" ht="78">
      <c r="A235" s="17" t="s">
        <v>108</v>
      </c>
      <c r="B235" s="30" t="s">
        <v>183</v>
      </c>
      <c r="C235" s="20">
        <f>C236</f>
        <v>2272812.2600000002</v>
      </c>
      <c r="D235" s="20">
        <f>D236</f>
        <v>1407453.34</v>
      </c>
      <c r="E235" s="18">
        <f t="shared" si="10"/>
        <v>61.925631288173356</v>
      </c>
    </row>
    <row r="236" spans="1:5" ht="78">
      <c r="A236" s="17" t="s">
        <v>109</v>
      </c>
      <c r="B236" s="30" t="s">
        <v>184</v>
      </c>
      <c r="C236" s="20">
        <f>C237</f>
        <v>2272812.2600000002</v>
      </c>
      <c r="D236" s="20">
        <f>D237</f>
        <v>1407453.34</v>
      </c>
      <c r="E236" s="18">
        <f t="shared" si="10"/>
        <v>61.925631288173356</v>
      </c>
    </row>
    <row r="237" spans="1:5" ht="78">
      <c r="A237" s="17" t="s">
        <v>110</v>
      </c>
      <c r="B237" s="30" t="s">
        <v>184</v>
      </c>
      <c r="C237" s="20">
        <f>2760199.2-920066.4+432679.46</f>
        <v>2272812.2600000002</v>
      </c>
      <c r="D237" s="20">
        <v>1407453.34</v>
      </c>
      <c r="E237" s="18">
        <f t="shared" si="10"/>
        <v>61.925631288173356</v>
      </c>
    </row>
    <row r="238" spans="1:5" ht="39" customHeight="1">
      <c r="A238" s="17" t="s">
        <v>286</v>
      </c>
      <c r="B238" s="30" t="s">
        <v>287</v>
      </c>
      <c r="C238" s="20">
        <f>C239</f>
        <v>310167</v>
      </c>
      <c r="D238" s="20">
        <f>D239</f>
        <v>0</v>
      </c>
      <c r="E238" s="18">
        <f t="shared" si="10"/>
        <v>0</v>
      </c>
    </row>
    <row r="239" spans="1:5" ht="51.75" customHeight="1">
      <c r="A239" s="17" t="s">
        <v>288</v>
      </c>
      <c r="B239" s="30" t="s">
        <v>289</v>
      </c>
      <c r="C239" s="20">
        <f>C240</f>
        <v>310167</v>
      </c>
      <c r="D239" s="20">
        <f>D240</f>
        <v>0</v>
      </c>
      <c r="E239" s="18">
        <f t="shared" si="10"/>
        <v>0</v>
      </c>
    </row>
    <row r="240" spans="1:5" ht="54.75" customHeight="1">
      <c r="A240" s="17" t="s">
        <v>290</v>
      </c>
      <c r="B240" s="30" t="s">
        <v>289</v>
      </c>
      <c r="C240" s="20">
        <v>310167</v>
      </c>
      <c r="D240" s="20">
        <v>0</v>
      </c>
      <c r="E240" s="18">
        <f t="shared" si="10"/>
        <v>0</v>
      </c>
    </row>
    <row r="241" spans="1:5" ht="18">
      <c r="A241" s="17" t="s">
        <v>111</v>
      </c>
      <c r="B241" s="30" t="s">
        <v>72</v>
      </c>
      <c r="C241" s="20">
        <f>C242</f>
        <v>119056920</v>
      </c>
      <c r="D241" s="20">
        <f>D242</f>
        <v>89895700</v>
      </c>
      <c r="E241" s="18">
        <f t="shared" si="10"/>
        <v>75.50648882904076</v>
      </c>
    </row>
    <row r="242" spans="1:5" ht="30.75">
      <c r="A242" s="17" t="s">
        <v>112</v>
      </c>
      <c r="B242" s="30" t="s">
        <v>185</v>
      </c>
      <c r="C242" s="20">
        <f>C243</f>
        <v>119056920</v>
      </c>
      <c r="D242" s="20">
        <f>D243</f>
        <v>89895700</v>
      </c>
      <c r="E242" s="18">
        <f t="shared" si="10"/>
        <v>75.50648882904076</v>
      </c>
    </row>
    <row r="243" spans="1:5" ht="30.75">
      <c r="A243" s="17" t="s">
        <v>113</v>
      </c>
      <c r="B243" s="30" t="s">
        <v>185</v>
      </c>
      <c r="C243" s="20">
        <v>119056920</v>
      </c>
      <c r="D243" s="20">
        <v>89895700</v>
      </c>
      <c r="E243" s="18">
        <f t="shared" si="10"/>
        <v>75.50648882904076</v>
      </c>
    </row>
    <row r="244" spans="1:5" ht="18">
      <c r="A244" s="28" t="s">
        <v>186</v>
      </c>
      <c r="B244" s="29" t="s">
        <v>187</v>
      </c>
      <c r="C244" s="22">
        <f>C248+C251+C266</f>
        <v>18402318.91</v>
      </c>
      <c r="D244" s="22">
        <f>D248+D251+D266</f>
        <v>5912780.350000001</v>
      </c>
      <c r="E244" s="16">
        <f t="shared" si="10"/>
        <v>32.13062646570557</v>
      </c>
    </row>
    <row r="245" spans="1:5" ht="78" hidden="1">
      <c r="A245" s="25" t="s">
        <v>188</v>
      </c>
      <c r="B245" s="30" t="s">
        <v>189</v>
      </c>
      <c r="C245" s="20">
        <f>C246</f>
        <v>0</v>
      </c>
      <c r="D245" s="20">
        <f>D246</f>
        <v>0</v>
      </c>
      <c r="E245" s="18" t="e">
        <f t="shared" si="10"/>
        <v>#DIV/0!</v>
      </c>
    </row>
    <row r="246" spans="1:5" ht="78" hidden="1">
      <c r="A246" s="25" t="s">
        <v>190</v>
      </c>
      <c r="B246" s="30" t="s">
        <v>191</v>
      </c>
      <c r="C246" s="20">
        <f>C247</f>
        <v>0</v>
      </c>
      <c r="D246" s="20">
        <f>D247</f>
        <v>0</v>
      </c>
      <c r="E246" s="18" t="e">
        <f t="shared" si="10"/>
        <v>#DIV/0!</v>
      </c>
    </row>
    <row r="247" spans="1:5" ht="78" hidden="1">
      <c r="A247" s="25" t="s">
        <v>192</v>
      </c>
      <c r="B247" s="30" t="s">
        <v>191</v>
      </c>
      <c r="C247" s="20">
        <v>0</v>
      </c>
      <c r="D247" s="20">
        <v>0</v>
      </c>
      <c r="E247" s="18" t="e">
        <f t="shared" si="10"/>
        <v>#DIV/0!</v>
      </c>
    </row>
    <row r="248" spans="1:5" ht="87" customHeight="1">
      <c r="A248" s="25" t="s">
        <v>188</v>
      </c>
      <c r="B248" s="30" t="s">
        <v>296</v>
      </c>
      <c r="C248" s="20">
        <f>C249</f>
        <v>388208.91000000003</v>
      </c>
      <c r="D248" s="20">
        <f>D249</f>
        <v>320954.37</v>
      </c>
      <c r="E248" s="18">
        <f t="shared" si="10"/>
        <v>82.67568356429531</v>
      </c>
    </row>
    <row r="249" spans="1:5" ht="87.75" customHeight="1">
      <c r="A249" s="25" t="s">
        <v>190</v>
      </c>
      <c r="B249" s="30" t="s">
        <v>297</v>
      </c>
      <c r="C249" s="20">
        <f>C250</f>
        <v>388208.91000000003</v>
      </c>
      <c r="D249" s="20">
        <f>D250</f>
        <v>320954.37</v>
      </c>
      <c r="E249" s="18">
        <f t="shared" si="10"/>
        <v>82.67568356429531</v>
      </c>
    </row>
    <row r="250" spans="1:5" ht="86.25" customHeight="1">
      <c r="A250" s="25" t="s">
        <v>192</v>
      </c>
      <c r="B250" s="30" t="s">
        <v>298</v>
      </c>
      <c r="C250" s="20">
        <f>380825.28+3600+3783.63</f>
        <v>388208.91000000003</v>
      </c>
      <c r="D250" s="20">
        <v>320954.37</v>
      </c>
      <c r="E250" s="18">
        <f t="shared" si="10"/>
        <v>82.67568356429531</v>
      </c>
    </row>
    <row r="251" spans="1:5" ht="86.25" customHeight="1">
      <c r="A251" s="25" t="s">
        <v>225</v>
      </c>
      <c r="B251" s="30" t="s">
        <v>293</v>
      </c>
      <c r="C251" s="20">
        <f>C252</f>
        <v>8436960</v>
      </c>
      <c r="D251" s="20">
        <f>D252</f>
        <v>4810625.98</v>
      </c>
      <c r="E251" s="18">
        <f t="shared" si="10"/>
        <v>57.01847561206881</v>
      </c>
    </row>
    <row r="252" spans="1:5" ht="87.75" customHeight="1">
      <c r="A252" s="25" t="s">
        <v>226</v>
      </c>
      <c r="B252" s="30" t="s">
        <v>294</v>
      </c>
      <c r="C252" s="20">
        <f>C253</f>
        <v>8436960</v>
      </c>
      <c r="D252" s="20">
        <f>D253</f>
        <v>4810625.98</v>
      </c>
      <c r="E252" s="18">
        <f t="shared" si="10"/>
        <v>57.01847561206881</v>
      </c>
    </row>
    <row r="253" spans="1:5" ht="87" customHeight="1">
      <c r="A253" s="25" t="s">
        <v>227</v>
      </c>
      <c r="B253" s="30" t="s">
        <v>295</v>
      </c>
      <c r="C253" s="20">
        <v>8436960</v>
      </c>
      <c r="D253" s="20">
        <v>4810625.98</v>
      </c>
      <c r="E253" s="18">
        <f t="shared" si="10"/>
        <v>57.01847561206881</v>
      </c>
    </row>
    <row r="254" spans="1:5" ht="62.25" hidden="1">
      <c r="A254" s="25" t="s">
        <v>211</v>
      </c>
      <c r="B254" s="30" t="s">
        <v>212</v>
      </c>
      <c r="C254" s="20">
        <f aca="true" t="shared" si="11" ref="C254:D256">C255</f>
        <v>0</v>
      </c>
      <c r="D254" s="20">
        <f t="shared" si="11"/>
        <v>0</v>
      </c>
      <c r="E254" s="18" t="e">
        <f t="shared" si="10"/>
        <v>#DIV/0!</v>
      </c>
    </row>
    <row r="255" spans="1:5" ht="102.75" customHeight="1" hidden="1">
      <c r="A255" s="25" t="s">
        <v>213</v>
      </c>
      <c r="B255" s="30" t="s">
        <v>214</v>
      </c>
      <c r="C255" s="20">
        <f t="shared" si="11"/>
        <v>0</v>
      </c>
      <c r="D255" s="20">
        <f t="shared" si="11"/>
        <v>0</v>
      </c>
      <c r="E255" s="18" t="e">
        <f t="shared" si="10"/>
        <v>#DIV/0!</v>
      </c>
    </row>
    <row r="256" spans="1:5" ht="46.5" hidden="1">
      <c r="A256" s="25" t="s">
        <v>215</v>
      </c>
      <c r="B256" s="30" t="s">
        <v>216</v>
      </c>
      <c r="C256" s="20">
        <f t="shared" si="11"/>
        <v>0</v>
      </c>
      <c r="D256" s="20">
        <f t="shared" si="11"/>
        <v>0</v>
      </c>
      <c r="E256" s="18" t="e">
        <f t="shared" si="10"/>
        <v>#DIV/0!</v>
      </c>
    </row>
    <row r="257" spans="1:5" ht="66.75" customHeight="1" hidden="1">
      <c r="A257" s="25" t="s">
        <v>217</v>
      </c>
      <c r="B257" s="30" t="s">
        <v>216</v>
      </c>
      <c r="C257" s="20">
        <v>0</v>
      </c>
      <c r="D257" s="20">
        <v>0</v>
      </c>
      <c r="E257" s="18" t="e">
        <f t="shared" si="10"/>
        <v>#DIV/0!</v>
      </c>
    </row>
    <row r="258" spans="1:5" ht="48.75" customHeight="1" hidden="1">
      <c r="A258" s="28" t="s">
        <v>193</v>
      </c>
      <c r="B258" s="29" t="s">
        <v>447</v>
      </c>
      <c r="C258" s="22">
        <f aca="true" t="shared" si="12" ref="C258:D260">C259</f>
        <v>0</v>
      </c>
      <c r="D258" s="22">
        <f t="shared" si="12"/>
        <v>0</v>
      </c>
      <c r="E258" s="18" t="e">
        <f t="shared" si="10"/>
        <v>#DIV/0!</v>
      </c>
    </row>
    <row r="259" spans="1:5" ht="48" customHeight="1" hidden="1">
      <c r="A259" s="25" t="s">
        <v>194</v>
      </c>
      <c r="B259" s="30" t="s">
        <v>448</v>
      </c>
      <c r="C259" s="20">
        <f t="shared" si="12"/>
        <v>0</v>
      </c>
      <c r="D259" s="20">
        <f t="shared" si="12"/>
        <v>0</v>
      </c>
      <c r="E259" s="18" t="e">
        <f t="shared" si="10"/>
        <v>#DIV/0!</v>
      </c>
    </row>
    <row r="260" spans="1:5" ht="78" hidden="1">
      <c r="A260" s="25" t="s">
        <v>195</v>
      </c>
      <c r="B260" s="30" t="s">
        <v>449</v>
      </c>
      <c r="C260" s="20">
        <f t="shared" si="12"/>
        <v>0</v>
      </c>
      <c r="D260" s="20">
        <f t="shared" si="12"/>
        <v>0</v>
      </c>
      <c r="E260" s="18" t="e">
        <f t="shared" si="10"/>
        <v>#DIV/0!</v>
      </c>
    </row>
    <row r="261" spans="1:5" ht="78" hidden="1">
      <c r="A261" s="25" t="s">
        <v>196</v>
      </c>
      <c r="B261" s="30" t="s">
        <v>449</v>
      </c>
      <c r="C261" s="20">
        <v>0</v>
      </c>
      <c r="D261" s="20">
        <v>0</v>
      </c>
      <c r="E261" s="18" t="e">
        <f t="shared" si="10"/>
        <v>#DIV/0!</v>
      </c>
    </row>
    <row r="262" spans="1:5" ht="78" hidden="1">
      <c r="A262" s="28" t="s">
        <v>202</v>
      </c>
      <c r="B262" s="29" t="s">
        <v>203</v>
      </c>
      <c r="C262" s="22">
        <f>C263</f>
        <v>0</v>
      </c>
      <c r="D262" s="22">
        <f>D263</f>
        <v>0</v>
      </c>
      <c r="E262" s="18" t="e">
        <f t="shared" si="10"/>
        <v>#DIV/0!</v>
      </c>
    </row>
    <row r="263" spans="1:5" ht="78" hidden="1">
      <c r="A263" s="25" t="s">
        <v>204</v>
      </c>
      <c r="B263" s="30" t="s">
        <v>205</v>
      </c>
      <c r="C263" s="20">
        <f>C264</f>
        <v>0</v>
      </c>
      <c r="D263" s="20">
        <f>D264</f>
        <v>0</v>
      </c>
      <c r="E263" s="18" t="e">
        <f t="shared" si="10"/>
        <v>#DIV/0!</v>
      </c>
    </row>
    <row r="264" spans="1:5" ht="78" hidden="1">
      <c r="A264" s="25" t="s">
        <v>206</v>
      </c>
      <c r="B264" s="30" t="s">
        <v>207</v>
      </c>
      <c r="C264" s="20">
        <f>SUM(C265:C265)</f>
        <v>0</v>
      </c>
      <c r="D264" s="20">
        <f>SUM(D265:D265)</f>
        <v>0</v>
      </c>
      <c r="E264" s="18" t="e">
        <f aca="true" t="shared" si="13" ref="E264:E279">D264/C264*100</f>
        <v>#DIV/0!</v>
      </c>
    </row>
    <row r="265" spans="1:5" ht="62.25" hidden="1">
      <c r="A265" s="25" t="s">
        <v>208</v>
      </c>
      <c r="B265" s="30" t="s">
        <v>209</v>
      </c>
      <c r="C265" s="20">
        <v>0</v>
      </c>
      <c r="D265" s="20">
        <v>0</v>
      </c>
      <c r="E265" s="18" t="e">
        <f t="shared" si="13"/>
        <v>#DIV/0!</v>
      </c>
    </row>
    <row r="266" spans="1:5" ht="38.25" customHeight="1">
      <c r="A266" s="25" t="s">
        <v>395</v>
      </c>
      <c r="B266" s="30" t="s">
        <v>396</v>
      </c>
      <c r="C266" s="20">
        <f>C267</f>
        <v>9577150</v>
      </c>
      <c r="D266" s="20">
        <f>D267</f>
        <v>781200</v>
      </c>
      <c r="E266" s="18">
        <f t="shared" si="13"/>
        <v>8.156915157432012</v>
      </c>
    </row>
    <row r="267" spans="1:5" ht="40.5" customHeight="1">
      <c r="A267" s="25" t="s">
        <v>397</v>
      </c>
      <c r="B267" s="30" t="s">
        <v>216</v>
      </c>
      <c r="C267" s="20">
        <f>C269+C268</f>
        <v>9577150</v>
      </c>
      <c r="D267" s="20">
        <f>D269+D268</f>
        <v>781200</v>
      </c>
      <c r="E267" s="18">
        <f t="shared" si="13"/>
        <v>8.156915157432012</v>
      </c>
    </row>
    <row r="268" spans="1:5" ht="39" customHeight="1">
      <c r="A268" s="25" t="s">
        <v>406</v>
      </c>
      <c r="B268" s="30" t="s">
        <v>216</v>
      </c>
      <c r="C268" s="20">
        <v>781200</v>
      </c>
      <c r="D268" s="20">
        <v>781200</v>
      </c>
      <c r="E268" s="18">
        <f t="shared" si="13"/>
        <v>100</v>
      </c>
    </row>
    <row r="269" spans="1:5" ht="42" customHeight="1">
      <c r="A269" s="25" t="s">
        <v>398</v>
      </c>
      <c r="B269" s="30" t="s">
        <v>216</v>
      </c>
      <c r="C269" s="20">
        <v>8795950</v>
      </c>
      <c r="D269" s="20">
        <v>0</v>
      </c>
      <c r="E269" s="18">
        <f t="shared" si="13"/>
        <v>0</v>
      </c>
    </row>
    <row r="270" spans="1:5" ht="28.5" customHeight="1">
      <c r="A270" s="28" t="s">
        <v>301</v>
      </c>
      <c r="B270" s="29" t="s">
        <v>302</v>
      </c>
      <c r="C270" s="22">
        <f aca="true" t="shared" si="14" ref="C270:D272">C271</f>
        <v>93000</v>
      </c>
      <c r="D270" s="22">
        <f t="shared" si="14"/>
        <v>93000</v>
      </c>
      <c r="E270" s="16">
        <f t="shared" si="13"/>
        <v>100</v>
      </c>
    </row>
    <row r="271" spans="1:5" ht="42" customHeight="1">
      <c r="A271" s="25" t="s">
        <v>194</v>
      </c>
      <c r="B271" s="30" t="s">
        <v>300</v>
      </c>
      <c r="C271" s="20">
        <f t="shared" si="14"/>
        <v>93000</v>
      </c>
      <c r="D271" s="20">
        <f t="shared" si="14"/>
        <v>93000</v>
      </c>
      <c r="E271" s="18">
        <f t="shared" si="13"/>
        <v>100</v>
      </c>
    </row>
    <row r="272" spans="1:5" ht="54" customHeight="1">
      <c r="A272" s="25" t="s">
        <v>195</v>
      </c>
      <c r="B272" s="30" t="s">
        <v>299</v>
      </c>
      <c r="C272" s="20">
        <f t="shared" si="14"/>
        <v>93000</v>
      </c>
      <c r="D272" s="20">
        <f t="shared" si="14"/>
        <v>93000</v>
      </c>
      <c r="E272" s="18">
        <f t="shared" si="13"/>
        <v>100</v>
      </c>
    </row>
    <row r="273" spans="1:5" ht="53.25" customHeight="1">
      <c r="A273" s="25" t="s">
        <v>196</v>
      </c>
      <c r="B273" s="30" t="s">
        <v>299</v>
      </c>
      <c r="C273" s="20">
        <f>50000+43000</f>
        <v>93000</v>
      </c>
      <c r="D273" s="20">
        <v>93000</v>
      </c>
      <c r="E273" s="18">
        <f t="shared" si="13"/>
        <v>100</v>
      </c>
    </row>
    <row r="274" spans="1:5" ht="69.75" customHeight="1">
      <c r="A274" s="28" t="s">
        <v>303</v>
      </c>
      <c r="B274" s="29" t="s">
        <v>203</v>
      </c>
      <c r="C274" s="22">
        <f>C275</f>
        <v>-211569.61</v>
      </c>
      <c r="D274" s="22">
        <f>D275</f>
        <v>-211569.61</v>
      </c>
      <c r="E274" s="16">
        <f t="shared" si="13"/>
        <v>100</v>
      </c>
    </row>
    <row r="275" spans="1:5" ht="69" customHeight="1">
      <c r="A275" s="25" t="s">
        <v>204</v>
      </c>
      <c r="B275" s="30" t="s">
        <v>304</v>
      </c>
      <c r="C275" s="20">
        <f>C276</f>
        <v>-211569.61</v>
      </c>
      <c r="D275" s="20">
        <f>D276</f>
        <v>-211569.61</v>
      </c>
      <c r="E275" s="18">
        <f t="shared" si="13"/>
        <v>100</v>
      </c>
    </row>
    <row r="276" spans="1:5" ht="73.5" customHeight="1">
      <c r="A276" s="25" t="s">
        <v>206</v>
      </c>
      <c r="B276" s="30" t="s">
        <v>207</v>
      </c>
      <c r="C276" s="20">
        <f>SUM(C277:C278)</f>
        <v>-211569.61</v>
      </c>
      <c r="D276" s="20">
        <f>SUM(D277:D278)</f>
        <v>-211569.61</v>
      </c>
      <c r="E276" s="18">
        <f t="shared" si="13"/>
        <v>100</v>
      </c>
    </row>
    <row r="277" spans="1:5" ht="69.75" customHeight="1">
      <c r="A277" s="25" t="s">
        <v>208</v>
      </c>
      <c r="B277" s="30" t="s">
        <v>207</v>
      </c>
      <c r="C277" s="20">
        <v>-9141.11</v>
      </c>
      <c r="D277" s="20">
        <v>-9141.11</v>
      </c>
      <c r="E277" s="18">
        <f t="shared" si="13"/>
        <v>100</v>
      </c>
    </row>
    <row r="278" spans="1:5" ht="66.75" customHeight="1">
      <c r="A278" s="25" t="s">
        <v>210</v>
      </c>
      <c r="B278" s="30" t="s">
        <v>207</v>
      </c>
      <c r="C278" s="20">
        <v>-202428.5</v>
      </c>
      <c r="D278" s="20">
        <v>-202428.5</v>
      </c>
      <c r="E278" s="18">
        <f t="shared" si="13"/>
        <v>100</v>
      </c>
    </row>
    <row r="279" spans="1:5" ht="36" customHeight="1">
      <c r="A279" s="39" t="s">
        <v>450</v>
      </c>
      <c r="B279" s="40"/>
      <c r="C279" s="16">
        <f>C13+C196</f>
        <v>377827606.84000003</v>
      </c>
      <c r="D279" s="16">
        <f>D13+D196</f>
        <v>267615600.7</v>
      </c>
      <c r="E279" s="16">
        <f t="shared" si="13"/>
        <v>70.83008119449781</v>
      </c>
    </row>
    <row r="280" spans="3:5" ht="18">
      <c r="C280" s="4"/>
      <c r="E280" s="4"/>
    </row>
    <row r="281" ht="18">
      <c r="C281" s="8"/>
    </row>
    <row r="283" spans="1:3" ht="18">
      <c r="A283" s="3"/>
      <c r="C283" s="8"/>
    </row>
    <row r="284" spans="1:4" ht="18">
      <c r="A284" s="3"/>
      <c r="D284" s="9"/>
    </row>
  </sheetData>
  <sheetProtection/>
  <mergeCells count="12">
    <mergeCell ref="C3:E3"/>
    <mergeCell ref="C1:E1"/>
    <mergeCell ref="C2:E2"/>
    <mergeCell ref="C4:E4"/>
    <mergeCell ref="A279:B279"/>
    <mergeCell ref="A10:A11"/>
    <mergeCell ref="B10:B11"/>
    <mergeCell ref="A8:E8"/>
    <mergeCell ref="A9:E9"/>
    <mergeCell ref="C10:C11"/>
    <mergeCell ref="D10:D11"/>
    <mergeCell ref="E10:E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2021-10-18T08:33:48Z</cp:lastPrinted>
  <dcterms:created xsi:type="dcterms:W3CDTF">2009-08-21T08:27:43Z</dcterms:created>
  <dcterms:modified xsi:type="dcterms:W3CDTF">2021-10-27T07:38:16Z</dcterms:modified>
  <cp:category/>
  <cp:version/>
  <cp:contentType/>
  <cp:contentStatus/>
</cp:coreProperties>
</file>