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<sst xmlns="http://schemas.openxmlformats.org/spreadsheetml/2006/main" count="93" uniqueCount="88">
  <si>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</si>
  <si>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</si>
  <si>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</si>
  <si>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</si>
  <si>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</si>
  <si>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</si>
  <si>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</si>
  <si>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</si>
  <si>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</si>
  <si>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</si>
  <si>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</si>
  <si>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</si>
  <si>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</si>
  <si>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</si>
  <si>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</si>
  <si>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</si>
  <si>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</si>
  <si>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</si>
  <si>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</si>
  <si>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</si>
  <si>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</si>
  <si>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</si>
  <si>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</si>
  <si>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</si>
  <si>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</si>
  <si>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</si>
  <si>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</si>
  <si>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</si>
  <si>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</si>
  <si>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</si>
  <si>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</si>
  <si>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</si>
  <si>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</si>
  <si>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</si>
  <si>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</si>
  <si>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</si>
  <si>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</si>
  <si>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</si>
  <si>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</si>
  <si>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</si>
  <si>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</si>
  <si>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</si>
  <si>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</si>
  <si>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</si>
  <si>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</si>
  <si>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</si>
  <si>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</si>
  <si>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</si>
  <si>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</si>
  <si>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</si>
  <si>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</si>
  <si>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</si>
  <si>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</si>
  <si>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</si>
  <si>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</si>
  <si>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</si>
  <si>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</si>
  <si>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</si>
  <si>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</si>
  <si>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</si>
  <si>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</si>
  <si>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</si>
  <si>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</si>
  <si>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</si>
  <si>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</si>
  <si>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</si>
  <si>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</si>
  <si>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</si>
  <si>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</si>
  <si>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</si>
  <si>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</si>
  <si>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</si>
  <si>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</si>
  <si>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</si>
  <si>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</si>
  <si>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</si>
  <si>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</si>
  <si>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</si>
  <si>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</si>
  <si>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</si>
  <si>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</si>
  <si>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</si>
  <si>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</si>
  <si>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</si>
  <si>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0406</t>
  </si>
  <si>
    <t>Водное хозяйство</t>
  </si>
  <si>
    <t>Приложение № 8</t>
  </si>
  <si>
    <t>от 26.08.2022 № 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</si>
</sst>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86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5" t="s">
        <v>87</v>
      </c>
      <c r="D11" s="25"/>
      <c r="E11" s="25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27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77156135.44999999</v>
      </c>
      <c r="D28" s="13">
        <f>SUM(D29:D35)</f>
        <v>61201341.42</v>
      </c>
      <c r="E28" s="13">
        <f>SUM(E29:E35)</f>
        <v>56450822.339999996</v>
      </c>
    </row>
    <row r="29" spans="1:5" ht="34.5">
      <c r="A29" s="14" t="s">
        <v>34</v>
      </c>
      <c r="B29" s="15" t="s">
        <v>4</v>
      </c>
      <c r="C29" s="16">
        <f>1408869.05+17551.95+1085976.23</f>
        <v>2512397.23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3319650.25+37352.1+19280.86+278785.9</f>
        <v>3655069.11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21590084.19+614480.3-60000+254324.99+1716836.47+18500</f>
        <v>24134225.95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10801122.43+49900+252152.51+32903.66+56000+15600+5000+1510+37742.95+981540.16+40875</f>
        <v>12274346.709999999</v>
      </c>
      <c r="D33" s="16">
        <f>9065957.27+1670564.93+46565.95+3600+15296.66+54499.99</f>
        <v>10856484.799999999</v>
      </c>
      <c r="E33" s="16">
        <f>8699123.87+1670564.93+132739.95+3600+295956.06+54499.99</f>
        <v>10856484.799999999</v>
      </c>
    </row>
    <row r="34" spans="1:5" ht="17.25">
      <c r="A34" s="14" t="s">
        <v>38</v>
      </c>
      <c r="B34" s="15" t="s">
        <v>8</v>
      </c>
      <c r="C34" s="18">
        <f>500000-49948-20000</f>
        <v>430052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29761286.93+222416.24+4596650.98+160867.48+8119.5-2714784.4+90000+21000+55486+200053.01+1192892.73+529547</f>
        <v>34123535.47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C37</f>
        <v>580463.31</v>
      </c>
      <c r="D36" s="13">
        <f>D37</f>
        <v>419880.11</v>
      </c>
      <c r="E36" s="13">
        <f>E37</f>
        <v>419880.11</v>
      </c>
    </row>
    <row r="37" spans="1:5" ht="31.5" customHeight="1">
      <c r="A37" s="14" t="s">
        <v>41</v>
      </c>
      <c r="B37" s="15" t="s">
        <v>70</v>
      </c>
      <c r="C37" s="18">
        <f>530515.31+49948</f>
        <v>580463.31</v>
      </c>
      <c r="D37" s="16">
        <v>419880.11</v>
      </c>
      <c r="E37" s="16">
        <v>419880.11</v>
      </c>
    </row>
    <row r="38" spans="1:5" ht="17.25">
      <c r="A38" s="11" t="s">
        <v>42</v>
      </c>
      <c r="B38" s="12" t="s">
        <v>11</v>
      </c>
      <c r="C38" s="19">
        <f>SUM(C39:C43)</f>
        <v>29746132.139999997</v>
      </c>
      <c r="D38" s="13">
        <f>SUM(D39:D43)</f>
        <v>8141323.55</v>
      </c>
      <c r="E38" s="13">
        <f>SUM(E39:E43)</f>
        <v>5184245.25</v>
      </c>
    </row>
    <row r="39" spans="1:5" ht="17.25">
      <c r="A39" s="14" t="s">
        <v>43</v>
      </c>
      <c r="B39" s="15" t="s">
        <v>12</v>
      </c>
      <c r="C39" s="18">
        <f>212826.07+65607.15</f>
        <v>278433.22</v>
      </c>
      <c r="D39" s="17">
        <v>69245.25</v>
      </c>
      <c r="E39" s="16">
        <v>69245.25</v>
      </c>
    </row>
    <row r="40" spans="1:5" ht="17.25">
      <c r="A40" s="14" t="s">
        <v>84</v>
      </c>
      <c r="B40" s="15" t="s">
        <v>85</v>
      </c>
      <c r="C40" s="18">
        <v>200000</v>
      </c>
      <c r="D40" s="17">
        <v>0</v>
      </c>
      <c r="E40" s="16">
        <v>0</v>
      </c>
    </row>
    <row r="41" spans="1:5" ht="17.25">
      <c r="A41" s="14" t="s">
        <v>44</v>
      </c>
      <c r="B41" s="15" t="s">
        <v>13</v>
      </c>
      <c r="C41" s="18">
        <f>2651299.67+305778.63</f>
        <v>2957078.3</v>
      </c>
      <c r="D41" s="16">
        <f>2495743.73+461334.57</f>
        <v>2957078.3</v>
      </c>
      <c r="E41" s="16">
        <v>0</v>
      </c>
    </row>
    <row r="42" spans="1:5" ht="17.25">
      <c r="A42" s="14" t="s">
        <v>45</v>
      </c>
      <c r="B42" s="15" t="s">
        <v>14</v>
      </c>
      <c r="C42" s="18">
        <f>4771778.2+2885112.32+40000+112594.11+16935442.52+1021001.36+184692.11</f>
        <v>25950620.619999997</v>
      </c>
      <c r="D42" s="16">
        <v>4565000</v>
      </c>
      <c r="E42" s="16">
        <v>4565000</v>
      </c>
    </row>
    <row r="43" spans="1:5" ht="17.25">
      <c r="A43" s="14" t="s">
        <v>46</v>
      </c>
      <c r="B43" s="15" t="s">
        <v>15</v>
      </c>
      <c r="C43" s="18">
        <f>550000-90000-100000</f>
        <v>360000</v>
      </c>
      <c r="D43" s="17">
        <v>550000</v>
      </c>
      <c r="E43" s="17">
        <v>550000</v>
      </c>
    </row>
    <row r="44" spans="1:5" ht="17.25">
      <c r="A44" s="11" t="s">
        <v>47</v>
      </c>
      <c r="B44" s="12" t="s">
        <v>16</v>
      </c>
      <c r="C44" s="19">
        <f>SUM(C45:C47)</f>
        <v>32732440.42</v>
      </c>
      <c r="D44" s="13">
        <f>SUM(D45:D47)</f>
        <v>3106203.07</v>
      </c>
      <c r="E44" s="13">
        <f>SUM(E45:E47)</f>
        <v>3567537.6399999997</v>
      </c>
    </row>
    <row r="45" spans="1:5" ht="17.25">
      <c r="A45" s="14" t="s">
        <v>48</v>
      </c>
      <c r="B45" s="15" t="s">
        <v>60</v>
      </c>
      <c r="C45" s="18">
        <f>968408.99-32580+13937.88-101262.61</f>
        <v>848504.26</v>
      </c>
      <c r="D45" s="17">
        <v>702341.38</v>
      </c>
      <c r="E45" s="16">
        <v>702341.38</v>
      </c>
    </row>
    <row r="46" spans="1:5" ht="17.25">
      <c r="A46" s="14" t="s">
        <v>59</v>
      </c>
      <c r="B46" s="15" t="s">
        <v>17</v>
      </c>
      <c r="C46" s="18">
        <f>4073275.73+989530.92+428586.66+41456.76+21585304.35+162404+1176638.18-70750.21</f>
        <v>28386446.39</v>
      </c>
      <c r="D46" s="17">
        <v>1423000</v>
      </c>
      <c r="E46" s="17">
        <v>1423000</v>
      </c>
    </row>
    <row r="47" spans="1:5" ht="17.25">
      <c r="A47" s="14" t="s">
        <v>49</v>
      </c>
      <c r="B47" s="15" t="s">
        <v>61</v>
      </c>
      <c r="C47" s="20">
        <f>3070621.41+524523.4-94225.75-3429.29</f>
        <v>3497489.77</v>
      </c>
      <c r="D47" s="17">
        <f>1442196.26-461334.57</f>
        <v>980861.69</v>
      </c>
      <c r="E47" s="17">
        <v>1442196.26</v>
      </c>
    </row>
    <row r="48" spans="1:5" ht="17.25">
      <c r="A48" s="11" t="s">
        <v>50</v>
      </c>
      <c r="B48" s="12" t="s">
        <v>66</v>
      </c>
      <c r="C48" s="19">
        <f>SUM(C49:C54)</f>
        <v>403138257.14000005</v>
      </c>
      <c r="D48" s="13">
        <f>SUM(D49:D54)</f>
        <v>227770630.46</v>
      </c>
      <c r="E48" s="13">
        <f>SUM(E49:E54)</f>
        <v>224230440.80999997</v>
      </c>
    </row>
    <row r="49" spans="1:5" ht="17.25">
      <c r="A49" s="14" t="s">
        <v>51</v>
      </c>
      <c r="B49" s="15" t="s">
        <v>18</v>
      </c>
      <c r="C49" s="18">
        <f>72671259.48+14297110.78+0.01+394000-110000+645182.75+3949880</f>
        <v>91847433.02000001</v>
      </c>
      <c r="D49" s="17">
        <f>65476881.89+2696486.79</f>
        <v>68173368.68</v>
      </c>
      <c r="E49" s="17">
        <v>65476881.89</v>
      </c>
    </row>
    <row r="50" spans="1:5" ht="17.25">
      <c r="A50" s="14" t="s">
        <v>52</v>
      </c>
      <c r="B50" s="15" t="s">
        <v>67</v>
      </c>
      <c r="C50" s="18">
        <f>144889424.12-371657.66+2441080.95+744000+38532.01+73448271.51+1608618.8+110000+3855364.53-370607.75+4168.43-465000</f>
        <v>225932194.94000003</v>
      </c>
      <c r="D50" s="17">
        <f>132098854.58-713569.34</f>
        <v>131385285.24</v>
      </c>
      <c r="E50" s="17">
        <f>113254780.93+18397911.87</f>
        <v>131652692.80000001</v>
      </c>
    </row>
    <row r="51" spans="1:5" ht="17.25">
      <c r="A51" s="14" t="s">
        <v>58</v>
      </c>
      <c r="B51" s="15" t="s">
        <v>62</v>
      </c>
      <c r="C51" s="18">
        <f>20293540.96+1234991.65+616843.13+172490+40854795.3+729740+44242.28-4168.43+5140120+500000</f>
        <v>69582594.88999999</v>
      </c>
      <c r="D51" s="17">
        <f>13115960.89+1111110.42</f>
        <v>14227071.31</v>
      </c>
      <c r="E51" s="17">
        <v>13115960.89</v>
      </c>
    </row>
    <row r="52" spans="1:5" ht="34.5">
      <c r="A52" s="14" t="s">
        <v>53</v>
      </c>
      <c r="B52" s="15" t="s">
        <v>19</v>
      </c>
      <c r="C52" s="18">
        <f>129000+4000+1600</f>
        <v>134600</v>
      </c>
      <c r="D52" s="17">
        <v>113500</v>
      </c>
      <c r="E52" s="17">
        <v>113500</v>
      </c>
    </row>
    <row r="53" spans="1:5" ht="17.25">
      <c r="A53" s="14" t="s">
        <v>54</v>
      </c>
      <c r="B53" s="15" t="s">
        <v>20</v>
      </c>
      <c r="C53" s="18">
        <f>1370058+148500</f>
        <v>1518558</v>
      </c>
      <c r="D53" s="16">
        <v>1320058</v>
      </c>
      <c r="E53" s="16">
        <v>1320058</v>
      </c>
    </row>
    <row r="54" spans="1:5" ht="17.25">
      <c r="A54" s="14" t="s">
        <v>55</v>
      </c>
      <c r="B54" s="15" t="s">
        <v>21</v>
      </c>
      <c r="C54" s="18">
        <f>16114679.77-3029271.3+541681.82+10176.03+485609.97</f>
        <v>14122876.29</v>
      </c>
      <c r="D54" s="17">
        <f>18385747.23-5834400</f>
        <v>12551347.23</v>
      </c>
      <c r="E54" s="17">
        <f>10567366.23+1983981</f>
        <v>12551347.23</v>
      </c>
    </row>
    <row r="55" spans="1:5" ht="17.25">
      <c r="A55" s="11" t="s">
        <v>56</v>
      </c>
      <c r="B55" s="12" t="s">
        <v>22</v>
      </c>
      <c r="C55" s="19">
        <f>C56</f>
        <v>22388620.08</v>
      </c>
      <c r="D55" s="13">
        <f>D56</f>
        <v>13868847.27</v>
      </c>
      <c r="E55" s="13">
        <f>E56</f>
        <v>13867652.27</v>
      </c>
    </row>
    <row r="56" spans="1:5" ht="17.25">
      <c r="A56" s="14" t="s">
        <v>57</v>
      </c>
      <c r="B56" s="15" t="s">
        <v>23</v>
      </c>
      <c r="C56" s="18">
        <f>20380926.3+805283.08+15014.39+1084014.49+1033.82+102348</f>
        <v>22388620.08</v>
      </c>
      <c r="D56" s="17">
        <f>12378074.08+1397987.19+92786</f>
        <v>13868847.27</v>
      </c>
      <c r="E56" s="17">
        <f>12378074.08+1397987.19+91591</f>
        <v>13867652.27</v>
      </c>
    </row>
    <row r="57" spans="1:5" ht="17.25">
      <c r="A57" s="11">
        <v>1000</v>
      </c>
      <c r="B57" s="12" t="s">
        <v>24</v>
      </c>
      <c r="C57" s="19">
        <f>SUM(C58:C60)</f>
        <v>8874396.25</v>
      </c>
      <c r="D57" s="13">
        <f>SUM(D58:D60)</f>
        <v>5191148.93</v>
      </c>
      <c r="E57" s="13">
        <f>SUM(E58:E60)</f>
        <v>4706359.76</v>
      </c>
    </row>
    <row r="58" spans="1:5" ht="17.25">
      <c r="A58" s="14">
        <v>1001</v>
      </c>
      <c r="B58" s="15" t="s">
        <v>25</v>
      </c>
      <c r="C58" s="20">
        <f>1562099.33+226123.92+29002.87</f>
        <v>1817226.12</v>
      </c>
      <c r="D58" s="16">
        <v>484789.17</v>
      </c>
      <c r="E58" s="16">
        <v>0</v>
      </c>
    </row>
    <row r="59" spans="1:5" ht="17.25">
      <c r="A59" s="14">
        <v>1003</v>
      </c>
      <c r="B59" s="15" t="s">
        <v>26</v>
      </c>
      <c r="C59" s="18">
        <f>177260+20000</f>
        <v>197260</v>
      </c>
      <c r="D59" s="16">
        <v>177260</v>
      </c>
      <c r="E59" s="16">
        <v>177260</v>
      </c>
    </row>
    <row r="60" spans="1:5" ht="17.25">
      <c r="A60" s="14">
        <v>1004</v>
      </c>
      <c r="B60" s="15" t="s">
        <v>27</v>
      </c>
      <c r="C60" s="18">
        <f>7804132.53-944222.4</f>
        <v>6859910.13</v>
      </c>
      <c r="D60" s="16">
        <v>4529099.76</v>
      </c>
      <c r="E60" s="16">
        <f>1696432.56+2832667.2</f>
        <v>4529099.76</v>
      </c>
    </row>
    <row r="61" spans="1:5" ht="17.25">
      <c r="A61" s="11">
        <v>1100</v>
      </c>
      <c r="B61" s="12" t="s">
        <v>28</v>
      </c>
      <c r="C61" s="19">
        <f>C62</f>
        <v>3060828.1599999997</v>
      </c>
      <c r="D61" s="13">
        <f>D62</f>
        <v>2366203.77</v>
      </c>
      <c r="E61" s="13">
        <f>E62</f>
        <v>2366203.77</v>
      </c>
    </row>
    <row r="62" spans="1:5" ht="17.25">
      <c r="A62" s="14">
        <v>1102</v>
      </c>
      <c r="B62" s="15" t="s">
        <v>29</v>
      </c>
      <c r="C62" s="18">
        <f>2928498.53+72796.2-231033.43+290566.86</f>
        <v>3060828.1599999997</v>
      </c>
      <c r="D62" s="16">
        <v>2366203.77</v>
      </c>
      <c r="E62" s="16">
        <v>2366203.77</v>
      </c>
    </row>
    <row r="63" spans="1:5" ht="29.25" customHeight="1">
      <c r="A63" s="22" t="s">
        <v>68</v>
      </c>
      <c r="B63" s="22"/>
      <c r="C63" s="13">
        <f>C61+C57+C55+C48+C44+C38+C36+C28</f>
        <v>577677272.95</v>
      </c>
      <c r="D63" s="13">
        <f>D61+D57+D55+D48+D44+D38+D36+D28</f>
        <v>322065578.58000004</v>
      </c>
      <c r="E63" s="13">
        <f>E61+E57+E55+E48+E44+E38+E36+E28</f>
        <v>310793141.9499999</v>
      </c>
    </row>
    <row r="64" spans="1:5" ht="18.75">
      <c r="A64" s="6"/>
      <c r="E64" s="3" t="s">
        <v>83</v>
      </c>
    </row>
  </sheetData>
  <sheetProtection/>
  <mergeCells count="25"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2022-02-09T11:18:41Z</cp:lastPrinted>
  <dcterms:created xsi:type="dcterms:W3CDTF">2016-11-03T07:34:17Z</dcterms:created>
  <dcterms:modified xsi:type="dcterms:W3CDTF">2022-08-29T08:52:12Z</dcterms:modified>
  <cp:category/>
  <cp:version/>
  <cp:contentType/>
  <cp:contentStatus/>
</cp:coreProperties>
</file>