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2025" sheetId="1" r:id="rId1"/>
  </sheets>
  <calcPr calcId="152511"/>
</workbook>
</file>

<file path=xl/calcChain.xml><?xml version="1.0" encoding="utf-8"?>
<calcChain xmlns="http://schemas.openxmlformats.org/spreadsheetml/2006/main">
  <c r="E296" i="1" l="1"/>
  <c r="D296" i="1"/>
  <c r="E291" i="1"/>
  <c r="D291" i="1"/>
  <c r="D288" i="1"/>
  <c r="E288" i="1"/>
  <c r="E287" i="1"/>
  <c r="D287" i="1"/>
  <c r="E241" i="1"/>
  <c r="D241" i="1"/>
  <c r="E66" i="1"/>
  <c r="D66" i="1"/>
  <c r="E74" i="1"/>
  <c r="D74" i="1"/>
  <c r="D68" i="1" l="1"/>
  <c r="E334" i="1" l="1"/>
  <c r="E333" i="1"/>
  <c r="E332" i="1"/>
  <c r="E331" i="1"/>
  <c r="E330" i="1"/>
  <c r="E327" i="1"/>
  <c r="E226" i="1"/>
  <c r="D226" i="1"/>
  <c r="E224" i="1"/>
  <c r="D224" i="1"/>
  <c r="E64" i="1"/>
  <c r="D64" i="1"/>
  <c r="E62" i="1" l="1"/>
  <c r="D62" i="1"/>
  <c r="D45" i="1"/>
  <c r="E60" i="1" l="1"/>
  <c r="E59" i="1"/>
  <c r="D60" i="1"/>
  <c r="D59" i="1"/>
  <c r="E337" i="1" l="1"/>
  <c r="D337" i="1"/>
  <c r="E45" i="1"/>
  <c r="E32" i="1"/>
  <c r="D32" i="1"/>
  <c r="E205" i="1" l="1"/>
  <c r="D205" i="1"/>
  <c r="D176" i="1" l="1"/>
  <c r="E340" i="1" l="1"/>
  <c r="D340" i="1"/>
  <c r="E176" i="1" l="1"/>
  <c r="E81" i="1"/>
  <c r="E80" i="1"/>
  <c r="D81" i="1"/>
  <c r="D80" i="1"/>
  <c r="E339" i="1" l="1"/>
  <c r="E336" i="1" s="1"/>
  <c r="D339" i="1"/>
  <c r="E112" i="1" l="1"/>
  <c r="D112" i="1"/>
  <c r="E109" i="1"/>
  <c r="D109" i="1"/>
  <c r="E108" i="1"/>
  <c r="D108" i="1"/>
  <c r="E107" i="1"/>
  <c r="D107" i="1"/>
  <c r="E106" i="1"/>
  <c r="D106" i="1"/>
  <c r="D341" i="1" l="1"/>
  <c r="D336" i="1" s="1"/>
  <c r="D334" i="1"/>
  <c r="D333" i="1"/>
  <c r="D332" i="1"/>
  <c r="D331" i="1"/>
  <c r="D327" i="1"/>
  <c r="E83" i="1"/>
  <c r="D83" i="1"/>
  <c r="E34" i="1" l="1"/>
  <c r="D34" i="1"/>
  <c r="E44" i="1" l="1"/>
  <c r="D44" i="1"/>
  <c r="D129" i="1" l="1"/>
  <c r="E123" i="1" l="1"/>
  <c r="E122" i="1"/>
  <c r="D123" i="1"/>
  <c r="D122" i="1"/>
  <c r="E222" i="1" l="1"/>
  <c r="D222" i="1"/>
  <c r="E203" i="1"/>
  <c r="D203" i="1"/>
  <c r="E29" i="1" l="1"/>
  <c r="D29" i="1"/>
  <c r="E119" i="1" l="1"/>
  <c r="E37" i="1"/>
  <c r="D37" i="1"/>
  <c r="E317" i="1" l="1"/>
  <c r="D317" i="1"/>
  <c r="E316" i="1"/>
  <c r="D316" i="1"/>
  <c r="E56" i="1"/>
  <c r="D56" i="1"/>
  <c r="E55" i="1"/>
  <c r="D55" i="1"/>
  <c r="E54" i="1"/>
  <c r="D54" i="1"/>
  <c r="D46" i="1"/>
  <c r="E46" i="1"/>
  <c r="E43" i="1"/>
  <c r="D43" i="1"/>
  <c r="D286" i="1" l="1"/>
  <c r="D273" i="1"/>
  <c r="E260" i="1"/>
  <c r="D260" i="1"/>
  <c r="E190" i="1"/>
  <c r="D190" i="1"/>
  <c r="E159" i="1"/>
  <c r="D159" i="1"/>
  <c r="D142" i="1"/>
  <c r="D137" i="1"/>
  <c r="E129" i="1"/>
  <c r="E111" i="1" l="1"/>
  <c r="D111" i="1"/>
  <c r="D105" i="1"/>
  <c r="D96" i="1"/>
  <c r="D78" i="1"/>
  <c r="E335" i="1" l="1"/>
  <c r="D319" i="1"/>
  <c r="E319" i="1"/>
  <c r="E318" i="1" s="1"/>
  <c r="D314" i="1"/>
  <c r="E314" i="1"/>
  <c r="E313" i="1" s="1"/>
  <c r="E312" i="1" s="1"/>
  <c r="D310" i="1"/>
  <c r="E310" i="1"/>
  <c r="E309" i="1" s="1"/>
  <c r="D307" i="1"/>
  <c r="E307" i="1"/>
  <c r="E306" i="1" s="1"/>
  <c r="D303" i="1"/>
  <c r="E303" i="1"/>
  <c r="D301" i="1"/>
  <c r="E301" i="1"/>
  <c r="E295" i="1"/>
  <c r="D290" i="1"/>
  <c r="E290" i="1"/>
  <c r="E286" i="1"/>
  <c r="E285" i="1" s="1"/>
  <c r="D281" i="1"/>
  <c r="D280" i="1" s="1"/>
  <c r="E281" i="1"/>
  <c r="E280" i="1" s="1"/>
  <c r="D277" i="1"/>
  <c r="E277" i="1"/>
  <c r="E273" i="1"/>
  <c r="D269" i="1"/>
  <c r="E269" i="1"/>
  <c r="E268" i="1" s="1"/>
  <c r="E265" i="1" s="1"/>
  <c r="D256" i="1"/>
  <c r="E256" i="1"/>
  <c r="D254" i="1"/>
  <c r="E254" i="1"/>
  <c r="D250" i="1"/>
  <c r="E250" i="1"/>
  <c r="E249" i="1" s="1"/>
  <c r="D245" i="1"/>
  <c r="E245" i="1"/>
  <c r="D237" i="1"/>
  <c r="E237" i="1"/>
  <c r="E236" i="1" s="1"/>
  <c r="E235" i="1" s="1"/>
  <c r="D232" i="1"/>
  <c r="E232" i="1"/>
  <c r="E231" i="1" s="1"/>
  <c r="D228" i="1"/>
  <c r="E228" i="1"/>
  <c r="E227" i="1" s="1"/>
  <c r="E221" i="1"/>
  <c r="D216" i="1"/>
  <c r="E216" i="1"/>
  <c r="E215" i="1" s="1"/>
  <c r="D209" i="1"/>
  <c r="E209" i="1"/>
  <c r="E208" i="1" s="1"/>
  <c r="D201" i="1"/>
  <c r="D200" i="1" s="1"/>
  <c r="E201" i="1"/>
  <c r="E200" i="1" s="1"/>
  <c r="D194" i="1"/>
  <c r="E194" i="1"/>
  <c r="E193" i="1" s="1"/>
  <c r="D185" i="1"/>
  <c r="D184" i="1" s="1"/>
  <c r="E185" i="1"/>
  <c r="E184" i="1" s="1"/>
  <c r="D181" i="1"/>
  <c r="E181" i="1"/>
  <c r="E180" i="1" s="1"/>
  <c r="D178" i="1"/>
  <c r="E178" i="1"/>
  <c r="E177" i="1" s="1"/>
  <c r="D174" i="1"/>
  <c r="D173" i="1" s="1"/>
  <c r="E174" i="1"/>
  <c r="E173" i="1" s="1"/>
  <c r="D171" i="1"/>
  <c r="E171" i="1"/>
  <c r="D169" i="1"/>
  <c r="E169" i="1"/>
  <c r="D166" i="1"/>
  <c r="E166" i="1"/>
  <c r="D155" i="1"/>
  <c r="D154" i="1" s="1"/>
  <c r="E155" i="1"/>
  <c r="E154" i="1" s="1"/>
  <c r="D151" i="1"/>
  <c r="E151" i="1"/>
  <c r="E150" i="1" s="1"/>
  <c r="D148" i="1"/>
  <c r="E148" i="1"/>
  <c r="D146" i="1"/>
  <c r="E146" i="1"/>
  <c r="E142" i="1"/>
  <c r="E137" i="1"/>
  <c r="D135" i="1"/>
  <c r="E135" i="1"/>
  <c r="D133" i="1"/>
  <c r="E133" i="1"/>
  <c r="D127" i="1"/>
  <c r="E127" i="1"/>
  <c r="D121" i="1"/>
  <c r="D120" i="1" s="1"/>
  <c r="E121" i="1"/>
  <c r="E120" i="1" s="1"/>
  <c r="E118" i="1"/>
  <c r="E117" i="1" s="1"/>
  <c r="D118" i="1"/>
  <c r="E110" i="1"/>
  <c r="E105" i="1"/>
  <c r="E104" i="1" s="1"/>
  <c r="D101" i="1"/>
  <c r="E101" i="1"/>
  <c r="E100" i="1" s="1"/>
  <c r="E96" i="1"/>
  <c r="E95" i="1" s="1"/>
  <c r="D92" i="1"/>
  <c r="D91" i="1" s="1"/>
  <c r="E92" i="1"/>
  <c r="E91" i="1" s="1"/>
  <c r="D85" i="1"/>
  <c r="E85" i="1"/>
  <c r="E84" i="1" s="1"/>
  <c r="D82" i="1"/>
  <c r="E82" i="1"/>
  <c r="E78" i="1"/>
  <c r="D70" i="1"/>
  <c r="E70" i="1"/>
  <c r="D67" i="1"/>
  <c r="E67" i="1"/>
  <c r="D52" i="1"/>
  <c r="E52" i="1"/>
  <c r="D42" i="1"/>
  <c r="E42" i="1"/>
  <c r="E41" i="1" s="1"/>
  <c r="D38" i="1"/>
  <c r="E38" i="1"/>
  <c r="D35" i="1"/>
  <c r="E35" i="1"/>
  <c r="D41" i="1" l="1"/>
  <c r="E77" i="1"/>
  <c r="D268" i="1"/>
  <c r="D265" i="1" s="1"/>
  <c r="D253" i="1" s="1"/>
  <c r="D335" i="1"/>
  <c r="D318" i="1"/>
  <c r="D313" i="1"/>
  <c r="D309" i="1"/>
  <c r="D306" i="1"/>
  <c r="D300" i="1"/>
  <c r="D295" i="1"/>
  <c r="D285" i="1"/>
  <c r="D272" i="1"/>
  <c r="D249" i="1"/>
  <c r="D240" i="1"/>
  <c r="D236" i="1"/>
  <c r="D231" i="1"/>
  <c r="D227" i="1"/>
  <c r="D221" i="1"/>
  <c r="D215" i="1"/>
  <c r="D208" i="1"/>
  <c r="D193" i="1"/>
  <c r="D180" i="1"/>
  <c r="D177" i="1"/>
  <c r="D168" i="1"/>
  <c r="D158" i="1"/>
  <c r="D150" i="1"/>
  <c r="D141" i="1"/>
  <c r="D125" i="1"/>
  <c r="D117" i="1"/>
  <c r="D110" i="1"/>
  <c r="D104" i="1"/>
  <c r="D100" i="1"/>
  <c r="D95" i="1"/>
  <c r="D84" i="1"/>
  <c r="D77" i="1"/>
  <c r="D28" i="1"/>
  <c r="E305" i="1"/>
  <c r="E300" i="1"/>
  <c r="E299" i="1" s="1"/>
  <c r="E284" i="1"/>
  <c r="E272" i="1"/>
  <c r="E253" i="1"/>
  <c r="E240" i="1"/>
  <c r="E239" i="1" s="1"/>
  <c r="E214" i="1"/>
  <c r="E192" i="1"/>
  <c r="E168" i="1"/>
  <c r="E158" i="1"/>
  <c r="E141" i="1"/>
  <c r="E125" i="1"/>
  <c r="E28" i="1"/>
  <c r="D239" i="1" l="1"/>
  <c r="E157" i="1"/>
  <c r="D305" i="1"/>
  <c r="D312" i="1"/>
  <c r="D299" i="1"/>
  <c r="D284" i="1"/>
  <c r="D252" i="1"/>
  <c r="E252" i="1"/>
  <c r="D235" i="1"/>
  <c r="D214" i="1"/>
  <c r="D192" i="1"/>
  <c r="D157" i="1"/>
  <c r="D103" i="1"/>
  <c r="E27" i="1"/>
  <c r="E103" i="1"/>
  <c r="E343" i="1" l="1"/>
  <c r="D27" i="1"/>
  <c r="D343" i="1" s="1"/>
</calcChain>
</file>

<file path=xl/sharedStrings.xml><?xml version="1.0" encoding="utf-8"?>
<sst xmlns="http://schemas.openxmlformats.org/spreadsheetml/2006/main" count="659" uniqueCount="605">
  <si>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</si>
  <si>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</si>
  <si>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</si>
  <si>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</si>
  <si>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</si>
  <si>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</si>
  <si>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</si>
  <si>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</si>
  <si>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</si>
  <si>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</si>
  <si>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</si>
  <si>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</si>
  <si>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</si>
  <si>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</si>
  <si>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</si>
  <si>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</si>
  <si>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</si>
  <si>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</si>
  <si>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</si>
  <si>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</si>
  <si>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</si>
  <si>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</si>
  <si>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</si>
  <si>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</si>
  <si>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</si>
  <si>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</si>
  <si>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</si>
  <si>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</si>
  <si>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</si>
  <si>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</si>
  <si>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</si>
  <si>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</si>
  <si>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</si>
  <si>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</si>
  <si>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</si>
  <si>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</si>
  <si>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</si>
  <si>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</si>
  <si>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</si>
  <si>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</si>
  <si>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</si>
  <si>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</si>
  <si>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</si>
  <si>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</si>
  <si>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</si>
  <si>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</si>
  <si>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</si>
  <si>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</si>
  <si>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</si>
  <si>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</si>
  <si>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</si>
  <si>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</si>
  <si>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</si>
  <si>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</si>
  <si>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</si>
  <si>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</si>
  <si>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</si>
  <si>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</si>
  <si>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</si>
  <si>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</si>
  <si>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</si>
  <si>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</si>
  <si>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</si>
  <si>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</si>
  <si>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</si>
  <si>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</si>
  <si>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</si>
  <si>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</si>
  <si>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</si>
  <si>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</si>
  <si>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</si>
  <si>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</si>
  <si>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</si>
  <si>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</si>
  <si>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</si>
  <si>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</si>
  <si>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</si>
  <si>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</si>
  <si>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</si>
  <si>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</si>
  <si>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</si>
  <si>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</si>
  <si>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</si>
  <si>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</si>
  <si>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</si>
  <si>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</si>
  <si>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</si>
  <si>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</si>
  <si>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</si>
  <si>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</si>
  <si>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</si>
  <si>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</si>
  <si>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</si>
  <si>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</si>
  <si>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</si>
  <si>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</si>
  <si>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</si>
  <si>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</si>
  <si>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</si>
  <si>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</si>
  <si>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</si>
  <si>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</si>
  <si>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</si>
  <si>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</si>
  <si>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</si>
  <si>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</si>
  <si>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</si>
  <si>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</si>
  <si>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</si>
  <si>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</si>
  <si>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</si>
  <si>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</si>
  <si>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</si>
  <si>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</si>
  <si>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</si>
  <si>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</si>
  <si>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</si>
  <si>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</si>
  <si>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</si>
  <si>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</si>
  <si>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</si>
  <si>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</si>
  <si>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</si>
  <si>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</si>
  <si>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</si>
  <si>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</si>
  <si>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</si>
  <si>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</si>
  <si>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</si>
  <si>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</si>
  <si>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</si>
  <si>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</si>
  <si>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</si>
  <si>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</si>
  <si>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</si>
  <si>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</si>
  <si>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</si>
  <si>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</si>
  <si>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</si>
  <si>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</si>
  <si>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</si>
  <si>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</si>
  <si>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</si>
  <si>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</si>
  <si>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</si>
  <si>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</si>
  <si>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</si>
  <si>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</si>
  <si>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</si>
  <si>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</si>
  <si>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</si>
  <si>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</si>
  <si>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</si>
  <si>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</si>
  <si>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</si>
  <si>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</si>
  <si>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</si>
  <si>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</si>
  <si>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</si>
  <si>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</si>
  <si>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</si>
  <si>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</si>
  <si>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</si>
  <si>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</si>
  <si>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</si>
  <si>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</si>
  <si>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</si>
  <si>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</si>
  <si>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</si>
  <si>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</si>
  <si>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</si>
  <si>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</si>
  <si>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</si>
  <si>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</si>
  <si>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</si>
  <si>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</si>
  <si>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</si>
  <si>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</si>
  <si>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</si>
  <si>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</si>
  <si>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</si>
  <si>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</si>
  <si>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</si>
  <si>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</si>
  <si>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</si>
  <si>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</si>
  <si>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</si>
  <si>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</si>
  <si>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</si>
  <si>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</si>
  <si>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</si>
  <si>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</si>
  <si>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</si>
  <si>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</si>
  <si>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</si>
  <si>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</si>
  <si>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</si>
  <si>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</si>
  <si>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</si>
  <si>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</si>
  <si>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</si>
  <si>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</si>
  <si>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</si>
  <si>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</si>
  <si>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</si>
  <si>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</si>
  <si>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</si>
  <si>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</si>
  <si>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</si>
  <si>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</si>
  <si>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</si>
  <si>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</si>
  <si>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</si>
  <si>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</si>
  <si>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</si>
  <si>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</si>
  <si>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</si>
  <si>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</si>
  <si>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</si>
  <si>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</si>
  <si>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</si>
  <si>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</si>
  <si>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</si>
  <si>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</si>
  <si>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</si>
  <si>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</si>
  <si>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</si>
  <si>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</si>
  <si>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</si>
  <si>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</si>
  <si>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</si>
  <si>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</si>
  <si>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</si>
  <si>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</si>
  <si>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</si>
  <si>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</si>
  <si>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</si>
  <si>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</si>
  <si>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</si>
  <si>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</si>
  <si>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</si>
  <si>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</si>
  <si>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</si>
  <si>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</si>
  <si>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</si>
  <si>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</si>
  <si>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</si>
  <si>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</si>
  <si>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</si>
  <si>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</si>
  <si>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</si>
  <si>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</si>
  <si>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</si>
  <si>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</si>
  <si>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</si>
  <si>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</si>
  <si>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</si>
  <si>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</si>
  <si>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</si>
  <si>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</si>
  <si>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</si>
  <si>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</si>
  <si>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</si>
  <si>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</si>
  <si>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</si>
  <si>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</si>
  <si>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</si>
  <si>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</si>
  <si>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</si>
  <si>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</si>
  <si>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</si>
  <si>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</si>
  <si>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</si>
  <si>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</si>
  <si>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</si>
  <si>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</si>
  <si>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</si>
  <si>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</si>
  <si>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</si>
  <si>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</si>
  <si>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</si>
  <si>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</si>
  <si>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</si>
  <si>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</si>
  <si>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</si>
  <si>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</si>
  <si>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</si>
  <si>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</si>
  <si>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</si>
  <si>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</si>
  <si>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</si>
  <si>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</si>
  <si>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</si>
  <si>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</si>
  <si>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</si>
  <si>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</si>
  <si>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</si>
  <si>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</si>
  <si>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</si>
  <si>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</si>
  <si>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</si>
  <si>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</si>
  <si>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</si>
  <si>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</si>
  <si>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</si>
  <si>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</si>
  <si>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</si>
  <si>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</si>
  <si>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</si>
  <si>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</si>
  <si>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</si>
  <si>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</si>
  <si>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</si>
  <si>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</si>
  <si>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</si>
  <si>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</si>
  <si>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</si>
  <si>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</si>
  <si>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</si>
  <si>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</si>
  <si>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</si>
  <si>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</si>
  <si>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</si>
  <si>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</si>
  <si>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</si>
  <si>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</si>
  <si>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</si>
  <si>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</si>
  <si>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</si>
  <si>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</si>
  <si>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</si>
  <si>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</si>
  <si>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</si>
  <si>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</si>
  <si>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</si>
  <si>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</si>
  <si>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</si>
  <si>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</si>
  <si>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</si>
  <si>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</si>
  <si>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</si>
  <si>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</si>
  <si>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</si>
  <si>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</si>
  <si>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</si>
  <si>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</si>
  <si>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</si>
  <si>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</si>
  <si>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</si>
  <si>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</si>
  <si>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</si>
  <si>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</si>
  <si>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</si>
  <si>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</si>
  <si>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</si>
  <si>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</si>
  <si>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</si>
  <si>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</si>
  <si>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</si>
  <si>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</si>
  <si>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</si>
  <si>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</si>
  <si>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</si>
  <si>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</si>
  <si>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</si>
  <si>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</si>
  <si>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</si>
  <si>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</si>
  <si>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</si>
  <si>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</si>
  <si>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</si>
  <si>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</si>
  <si>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</si>
  <si>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</si>
  <si>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</si>
  <si>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</si>
  <si>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</si>
  <si>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</si>
  <si>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</si>
  <si>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</si>
  <si>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</si>
  <si>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</si>
  <si>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</si>
  <si>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</si>
  <si>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</si>
  <si>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</si>
  <si>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</si>
  <si>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</si>
  <si>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</si>
  <si>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</si>
  <si>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</si>
  <si>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</si>
  <si>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</si>
  <si>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</si>
  <si>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</si>
  <si>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</si>
  <si>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</si>
  <si>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</si>
  <si>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</si>
  <si>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</si>
  <si>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</si>
  <si>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</si>
  <si>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</si>
  <si>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</si>
  <si>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</si>
  <si>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</si>
  <si>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</si>
  <si>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</si>
  <si>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</si>
  <si>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</si>
  <si>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</si>
  <si>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</si>
  <si>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</si>
  <si>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</si>
  <si>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</si>
  <si>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</si>
  <si>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</si>
  <si>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</si>
  <si>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</si>
  <si>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</si>
  <si>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</si>
  <si>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</si>
  <si>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</si>
  <si>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</si>
  <si>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</si>
  <si>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</si>
  <si>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</si>
  <si>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</si>
  <si>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</si>
  <si>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</si>
  <si>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</si>
  <si>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</si>
  <si>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</si>
  <si>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</si>
  <si>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</si>
  <si>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</si>
  <si>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</si>
  <si>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</si>
  <si>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</si>
  <si>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</si>
  <si>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</si>
  <si>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</si>
  <si>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</si>
  <si>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</si>
  <si>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</si>
  <si>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</si>
  <si>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</si>
  <si>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</si>
  <si>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</si>
  <si>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</si>
  <si>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</si>
  <si>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</si>
  <si>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</si>
  <si>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</si>
  <si>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</si>
  <si>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</si>
  <si>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</si>
  <si>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</si>
  <si>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</si>
  <si>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</si>
  <si>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</si>
  <si>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</si>
  <si>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</si>
  <si>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</si>
  <si>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</si>
  <si>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</si>
  <si>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</si>
  <si>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</si>
  <si>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</si>
  <si>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</si>
  <si>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</si>
  <si>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</si>
  <si>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</si>
  <si>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</si>
  <si>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</si>
  <si>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</si>
  <si>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</si>
  <si>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</si>
  <si>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</si>
  <si>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</si>
  <si>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</si>
  <si>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</si>
  <si>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</si>
  <si>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</si>
  <si>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</si>
  <si>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</si>
  <si>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</si>
  <si>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</si>
  <si>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</si>
  <si>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</si>
  <si>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</si>
  <si>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</si>
  <si>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</si>
  <si>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</si>
  <si>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</si>
  <si>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</si>
  <si>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</si>
  <si>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</si>
  <si>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</si>
  <si>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</si>
  <si>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</si>
  <si>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</si>
  <si>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</si>
  <si>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</si>
  <si>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</si>
  <si>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</si>
  <si>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</si>
  <si>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</si>
  <si>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</si>
  <si>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</si>
  <si>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</si>
  <si>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</si>
  <si>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</si>
  <si>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</si>
  <si>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</si>
  <si>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</si>
  <si>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</si>
  <si>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</si>
  <si>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</si>
  <si>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</si>
  <si>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</si>
  <si>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</si>
  <si>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</si>
  <si>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</si>
  <si>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</si>
  <si>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</si>
  <si>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</si>
  <si>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</si>
  <si>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</si>
  <si>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</si>
  <si>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</si>
  <si>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</si>
  <si>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</si>
  <si>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</si>
  <si>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</si>
  <si>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</si>
  <si>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</si>
  <si>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</si>
  <si>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</si>
  <si>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</si>
  <si>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</si>
  <si>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</si>
  <si>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</si>
  <si>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</si>
  <si>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</si>
  <si>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</si>
  <si>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</si>
  <si>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</si>
  <si>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</si>
  <si>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</si>
  <si>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</si>
  <si>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</si>
  <si>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</si>
  <si>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</si>
  <si>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</si>
  <si>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</si>
  <si>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</si>
  <si>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</si>
  <si>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</si>
  <si>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</si>
  <si>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</si>
  <si>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</si>
  <si>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</si>
  <si>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</si>
  <si>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</si>
  <si>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</si>
  <si>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</si>
  <si>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</si>
  <si>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</si>
  <si>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</si>
  <si>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</si>
  <si>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</si>
  <si>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</si>
  <si>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</si>
  <si>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</si>
  <si>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</si>
  <si>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</si>
  <si>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</si>
  <si>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</si>
  <si>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</si>
  <si>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</si>
  <si>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</si>
  <si>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</si>
  <si>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</si>
  <si>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</si>
  <si>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</si>
  <si>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</si>
  <si>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</si>
  <si>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</si>
  <si>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</si>
  <si>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</si>
  <si>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</si>
  <si>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</si>
  <si>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</si>
  <si>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</si>
  <si>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</si>
  <si>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</si>
  <si>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</si>
  <si>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</si>
  <si>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</si>
  <si>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</si>
  <si>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</si>
  <si>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</si>
  <si>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</si>
  <si>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от 24.03.2023 № 15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</si>
</sst>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2"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61"/>
  <sheetViews>
    <sheetView tabSelected="1" zoomScale="90" zoomScaleNormal="90" workbookViewId="0">
      <selection activeCell="C8" sqref="C8:E8"/>
    </sheetView>
  </sheetViews>
  <sheetFormatPr defaultRowHeight="18.75" x14ac:dyDescent="0.3"/>
  <cols>
    <col min="1" max="1" width="70.140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x14ac:dyDescent="0.3">
      <c r="D1" s="44" t="s">
        <v>589</v>
      </c>
      <c r="E1" s="44"/>
    </row>
    <row r="2" spans="3:5" x14ac:dyDescent="0.3">
      <c r="C2" s="42" t="s">
        <v>565</v>
      </c>
      <c r="D2" s="42"/>
      <c r="E2" s="42"/>
    </row>
    <row r="3" spans="3:5" x14ac:dyDescent="0.3">
      <c r="C3" s="42" t="s">
        <v>566</v>
      </c>
      <c r="D3" s="42"/>
      <c r="E3" s="42"/>
    </row>
    <row r="4" spans="3:5" x14ac:dyDescent="0.3">
      <c r="C4" s="42" t="s">
        <v>577</v>
      </c>
      <c r="D4" s="42"/>
      <c r="E4" s="42"/>
    </row>
    <row r="5" spans="3:5" x14ac:dyDescent="0.3">
      <c r="C5" s="42" t="s">
        <v>578</v>
      </c>
      <c r="D5" s="42"/>
      <c r="E5" s="42"/>
    </row>
    <row r="6" spans="3:5" x14ac:dyDescent="0.3">
      <c r="C6" s="42" t="s">
        <v>566</v>
      </c>
      <c r="D6" s="42"/>
      <c r="E6" s="42"/>
    </row>
    <row r="7" spans="3:5" x14ac:dyDescent="0.3">
      <c r="C7" s="42" t="s">
        <v>579</v>
      </c>
      <c r="D7" s="42"/>
      <c r="E7" s="42"/>
    </row>
    <row r="8" spans="3:5" x14ac:dyDescent="0.3">
      <c r="C8" s="42" t="s">
        <v>580</v>
      </c>
      <c r="D8" s="42"/>
      <c r="E8" s="42"/>
    </row>
    <row r="9" spans="3:5" x14ac:dyDescent="0.3">
      <c r="C9" s="42" t="s">
        <v>568</v>
      </c>
      <c r="D9" s="42"/>
      <c r="E9" s="42"/>
    </row>
    <row r="10" spans="3:5" x14ac:dyDescent="0.3">
      <c r="C10" s="42" t="s">
        <v>581</v>
      </c>
      <c r="D10" s="42"/>
      <c r="E10" s="42"/>
    </row>
    <row r="11" spans="3:5" x14ac:dyDescent="0.3">
      <c r="C11" s="43" t="s">
        <v>604</v>
      </c>
      <c r="D11" s="42"/>
      <c r="E11" s="42"/>
    </row>
    <row r="13" spans="3:5" x14ac:dyDescent="0.3">
      <c r="C13" s="42" t="s">
        <v>582</v>
      </c>
      <c r="D13" s="42"/>
      <c r="E13" s="42"/>
    </row>
    <row r="14" spans="3:5" x14ac:dyDescent="0.3">
      <c r="C14" s="42" t="s">
        <v>565</v>
      </c>
      <c r="D14" s="42"/>
      <c r="E14" s="42"/>
    </row>
    <row r="15" spans="3:5" x14ac:dyDescent="0.3">
      <c r="C15" s="42" t="s">
        <v>566</v>
      </c>
      <c r="D15" s="42"/>
      <c r="E15" s="42"/>
    </row>
    <row r="16" spans="3:5" x14ac:dyDescent="0.3">
      <c r="C16" s="42" t="s">
        <v>567</v>
      </c>
      <c r="D16" s="42"/>
      <c r="E16" s="42"/>
    </row>
    <row r="17" spans="1:5" x14ac:dyDescent="0.3">
      <c r="C17" s="42" t="s">
        <v>566</v>
      </c>
      <c r="D17" s="42"/>
      <c r="E17" s="42"/>
    </row>
    <row r="18" spans="1:5" x14ac:dyDescent="0.3">
      <c r="C18" s="42" t="s">
        <v>568</v>
      </c>
      <c r="D18" s="42"/>
      <c r="E18" s="42"/>
    </row>
    <row r="19" spans="1:5" x14ac:dyDescent="0.3">
      <c r="C19" s="42" t="s">
        <v>569</v>
      </c>
      <c r="D19" s="42"/>
      <c r="E19" s="42"/>
    </row>
    <row r="20" spans="1:5" x14ac:dyDescent="0.3">
      <c r="C20" s="43" t="s">
        <v>576</v>
      </c>
      <c r="D20" s="43"/>
      <c r="E20" s="43"/>
    </row>
    <row r="22" spans="1:5" ht="121.5" customHeight="1" x14ac:dyDescent="0.3">
      <c r="A22" s="38" t="s">
        <v>549</v>
      </c>
      <c r="B22" s="38"/>
      <c r="C22" s="38"/>
      <c r="D22" s="38"/>
      <c r="E22" s="38"/>
    </row>
    <row r="23" spans="1:5" ht="24" customHeight="1" x14ac:dyDescent="0.3">
      <c r="A23" s="39"/>
      <c r="B23" s="39"/>
      <c r="C23" s="39"/>
    </row>
    <row r="24" spans="1:5" ht="18.75" customHeight="1" x14ac:dyDescent="0.3">
      <c r="A24" s="40" t="s">
        <v>132</v>
      </c>
      <c r="B24" s="40" t="s">
        <v>133</v>
      </c>
      <c r="C24" s="40" t="s">
        <v>134</v>
      </c>
      <c r="D24" s="36" t="s">
        <v>485</v>
      </c>
      <c r="E24" s="36" t="s">
        <v>550</v>
      </c>
    </row>
    <row r="25" spans="1:5" ht="83.25" customHeight="1" x14ac:dyDescent="0.3">
      <c r="A25" s="41"/>
      <c r="B25" s="41"/>
      <c r="C25" s="41"/>
      <c r="D25" s="37"/>
      <c r="E25" s="37"/>
    </row>
    <row r="26" spans="1:5" x14ac:dyDescent="0.3">
      <c r="A26" s="15">
        <v>1</v>
      </c>
      <c r="B26" s="15">
        <v>2</v>
      </c>
      <c r="C26" s="15">
        <v>3</v>
      </c>
      <c r="D26" s="33">
        <v>4</v>
      </c>
      <c r="E26" s="33">
        <v>5</v>
      </c>
    </row>
    <row r="27" spans="1:5" s="4" customFormat="1" ht="69" customHeight="1" x14ac:dyDescent="0.3">
      <c r="A27" s="16" t="s">
        <v>174</v>
      </c>
      <c r="B27" s="17" t="s">
        <v>0</v>
      </c>
      <c r="C27" s="17"/>
      <c r="D27" s="13">
        <f>D28+D41+D66+D77+D84+D91+D95+D100</f>
        <v>246417037.45999998</v>
      </c>
      <c r="E27" s="13">
        <f>E28+E41+E66+E77+E84+E91+E95+E100</f>
        <v>242122975.88</v>
      </c>
    </row>
    <row r="28" spans="1:5" s="4" customFormat="1" ht="93.75" x14ac:dyDescent="0.3">
      <c r="A28" s="16" t="s">
        <v>175</v>
      </c>
      <c r="B28" s="17" t="s">
        <v>1</v>
      </c>
      <c r="C28" s="17"/>
      <c r="D28" s="13">
        <f t="shared" ref="D28:E28" si="0">D29+D35+D38</f>
        <v>72044209.75999999</v>
      </c>
      <c r="E28" s="13">
        <f t="shared" si="0"/>
        <v>72567636.75999999</v>
      </c>
    </row>
    <row r="29" spans="1:5" s="3" customFormat="1" ht="54" customHeight="1" x14ac:dyDescent="0.3">
      <c r="A29" s="18" t="s">
        <v>176</v>
      </c>
      <c r="B29" s="19" t="s">
        <v>2</v>
      </c>
      <c r="C29" s="19"/>
      <c r="D29" s="14">
        <f>SUM(D30:D34)</f>
        <v>69817259.599999994</v>
      </c>
      <c r="E29" s="14">
        <f>SUM(E30:E34)</f>
        <v>70340686.599999994</v>
      </c>
    </row>
    <row r="30" spans="1:5" ht="162.75" customHeight="1" x14ac:dyDescent="0.3">
      <c r="A30" s="20" t="s">
        <v>177</v>
      </c>
      <c r="B30" s="12" t="s">
        <v>3</v>
      </c>
      <c r="C30" s="12">
        <v>100</v>
      </c>
      <c r="D30" s="5">
        <v>1085086.8</v>
      </c>
      <c r="E30" s="5">
        <v>1085086.8</v>
      </c>
    </row>
    <row r="31" spans="1:5" ht="127.5" customHeight="1" x14ac:dyDescent="0.3">
      <c r="A31" s="11" t="s">
        <v>178</v>
      </c>
      <c r="B31" s="12" t="s">
        <v>3</v>
      </c>
      <c r="C31" s="12">
        <v>200</v>
      </c>
      <c r="D31" s="5">
        <v>366700</v>
      </c>
      <c r="E31" s="5">
        <v>366700</v>
      </c>
    </row>
    <row r="32" spans="1:5" ht="120.75" customHeight="1" x14ac:dyDescent="0.3">
      <c r="A32" s="20" t="s">
        <v>179</v>
      </c>
      <c r="B32" s="12" t="s">
        <v>3</v>
      </c>
      <c r="C32" s="12">
        <v>600</v>
      </c>
      <c r="D32" s="5">
        <f>23869261.64+2500794.16</f>
        <v>26370055.800000001</v>
      </c>
      <c r="E32" s="5">
        <f>24682435.64+2211047.16</f>
        <v>26893482.800000001</v>
      </c>
    </row>
    <row r="33" spans="1:6" ht="102" customHeight="1" x14ac:dyDescent="0.3">
      <c r="A33" s="20" t="s">
        <v>412</v>
      </c>
      <c r="B33" s="12" t="s">
        <v>4</v>
      </c>
      <c r="C33" s="12">
        <v>600</v>
      </c>
      <c r="D33" s="5">
        <v>30000</v>
      </c>
      <c r="E33" s="5">
        <v>30000</v>
      </c>
    </row>
    <row r="34" spans="1:6" ht="189.75" customHeight="1" x14ac:dyDescent="0.3">
      <c r="A34" s="20" t="s">
        <v>437</v>
      </c>
      <c r="B34" s="12" t="s">
        <v>394</v>
      </c>
      <c r="C34" s="12">
        <v>600</v>
      </c>
      <c r="D34" s="5">
        <f>41251712+713705</f>
        <v>41965417</v>
      </c>
      <c r="E34" s="5">
        <f>41251712+713705</f>
        <v>41965417</v>
      </c>
    </row>
    <row r="35" spans="1:6" s="3" customFormat="1" ht="49.5" customHeight="1" x14ac:dyDescent="0.3">
      <c r="A35" s="18" t="s">
        <v>5</v>
      </c>
      <c r="B35" s="19" t="s">
        <v>164</v>
      </c>
      <c r="C35" s="19"/>
      <c r="D35" s="14">
        <f t="shared" ref="D35:E35" si="1">SUM(D36:D37)</f>
        <v>1035600</v>
      </c>
      <c r="E35" s="14">
        <f t="shared" si="1"/>
        <v>1035600</v>
      </c>
    </row>
    <row r="36" spans="1:6" ht="93" customHeight="1" x14ac:dyDescent="0.3">
      <c r="A36" s="20" t="s">
        <v>144</v>
      </c>
      <c r="B36" s="12" t="s">
        <v>6</v>
      </c>
      <c r="C36" s="12">
        <v>600</v>
      </c>
      <c r="D36" s="5">
        <v>490200</v>
      </c>
      <c r="E36" s="5">
        <v>490200</v>
      </c>
    </row>
    <row r="37" spans="1:6" ht="93" customHeight="1" x14ac:dyDescent="0.3">
      <c r="A37" s="20" t="s">
        <v>498</v>
      </c>
      <c r="B37" s="12" t="s">
        <v>497</v>
      </c>
      <c r="C37" s="12">
        <v>600</v>
      </c>
      <c r="D37" s="5">
        <f>1204000-658600</f>
        <v>545400</v>
      </c>
      <c r="E37" s="5">
        <f>1204000-658600</f>
        <v>545400</v>
      </c>
    </row>
    <row r="38" spans="1:6" s="3" customFormat="1" ht="68.25" customHeight="1" x14ac:dyDescent="0.3">
      <c r="A38" s="18" t="s">
        <v>180</v>
      </c>
      <c r="B38" s="19" t="s">
        <v>7</v>
      </c>
      <c r="C38" s="19"/>
      <c r="D38" s="14">
        <f t="shared" ref="D38:E38" si="2">SUM(D39:D40)</f>
        <v>1191350.1600000001</v>
      </c>
      <c r="E38" s="14">
        <f t="shared" si="2"/>
        <v>1191350.1600000001</v>
      </c>
    </row>
    <row r="39" spans="1:6" ht="206.25" x14ac:dyDescent="0.3">
      <c r="A39" s="20" t="s">
        <v>165</v>
      </c>
      <c r="B39" s="12" t="s">
        <v>8</v>
      </c>
      <c r="C39" s="12">
        <v>600</v>
      </c>
      <c r="D39" s="5">
        <v>439140</v>
      </c>
      <c r="E39" s="5">
        <v>439140</v>
      </c>
    </row>
    <row r="40" spans="1:6" ht="153" customHeight="1" x14ac:dyDescent="0.3">
      <c r="A40" s="20" t="s">
        <v>181</v>
      </c>
      <c r="B40" s="12" t="s">
        <v>9</v>
      </c>
      <c r="C40" s="12">
        <v>300</v>
      </c>
      <c r="D40" s="5">
        <v>752210.16</v>
      </c>
      <c r="E40" s="5">
        <v>752210.16</v>
      </c>
    </row>
    <row r="41" spans="1:6" s="4" customFormat="1" ht="105.75" customHeight="1" x14ac:dyDescent="0.3">
      <c r="A41" s="16" t="s">
        <v>182</v>
      </c>
      <c r="B41" s="17" t="s">
        <v>10</v>
      </c>
      <c r="C41" s="17"/>
      <c r="D41" s="13">
        <f>D42+D52+D62+D64</f>
        <v>152752134.16999999</v>
      </c>
      <c r="E41" s="13">
        <f>E42+E52+E62+E64</f>
        <v>147934645.59</v>
      </c>
    </row>
    <row r="42" spans="1:6" s="3" customFormat="1" ht="48" customHeight="1" x14ac:dyDescent="0.3">
      <c r="A42" s="18" t="s">
        <v>183</v>
      </c>
      <c r="B42" s="19" t="s">
        <v>11</v>
      </c>
      <c r="C42" s="19"/>
      <c r="D42" s="14">
        <f>SUM(D43:D51)</f>
        <v>132582873.55</v>
      </c>
      <c r="E42" s="14">
        <f>SUM(E43:E51)</f>
        <v>129494319.75</v>
      </c>
    </row>
    <row r="43" spans="1:6" ht="168.75" x14ac:dyDescent="0.3">
      <c r="A43" s="20" t="s">
        <v>184</v>
      </c>
      <c r="B43" s="12" t="s">
        <v>12</v>
      </c>
      <c r="C43" s="12">
        <v>100</v>
      </c>
      <c r="D43" s="5">
        <f>5434619.08-520841.66</f>
        <v>4913777.42</v>
      </c>
      <c r="E43" s="5">
        <f>5434619.08-520841.66</f>
        <v>4913777.42</v>
      </c>
    </row>
    <row r="44" spans="1:6" ht="132.75" customHeight="1" x14ac:dyDescent="0.3">
      <c r="A44" s="20" t="s">
        <v>185</v>
      </c>
      <c r="B44" s="12" t="s">
        <v>12</v>
      </c>
      <c r="C44" s="12">
        <v>200</v>
      </c>
      <c r="D44" s="5">
        <f>10292100-2232874.2+169171</f>
        <v>8228396.7999999998</v>
      </c>
      <c r="E44" s="5">
        <f>10292100-2232874.2+169171</f>
        <v>8228396.7999999998</v>
      </c>
    </row>
    <row r="45" spans="1:6" ht="131.25" x14ac:dyDescent="0.3">
      <c r="A45" s="20" t="s">
        <v>145</v>
      </c>
      <c r="B45" s="12" t="s">
        <v>12</v>
      </c>
      <c r="C45" s="12">
        <v>600</v>
      </c>
      <c r="D45" s="5">
        <f>9031575.41+2767315.86-2484346.54+28.35+1114806.17+6400000+28278.08</f>
        <v>16857657.329999998</v>
      </c>
      <c r="E45" s="5">
        <f>9031575.41+2767315.86-5544667.35+73.44+1114806.17+6400000</f>
        <v>13769103.530000001</v>
      </c>
    </row>
    <row r="46" spans="1:6" ht="123" customHeight="1" x14ac:dyDescent="0.3">
      <c r="A46" s="20" t="s">
        <v>186</v>
      </c>
      <c r="B46" s="12" t="s">
        <v>12</v>
      </c>
      <c r="C46" s="12">
        <v>800</v>
      </c>
      <c r="D46" s="5">
        <f>289900-13600</f>
        <v>276300</v>
      </c>
      <c r="E46" s="5">
        <f>289900-13600</f>
        <v>276300</v>
      </c>
    </row>
    <row r="47" spans="1:6" ht="325.5" customHeight="1" x14ac:dyDescent="0.3">
      <c r="A47" s="20" t="s">
        <v>584</v>
      </c>
      <c r="B47" s="30" t="s">
        <v>583</v>
      </c>
      <c r="C47" s="12">
        <v>100</v>
      </c>
      <c r="D47" s="5">
        <v>3671640</v>
      </c>
      <c r="E47" s="5">
        <v>3671640</v>
      </c>
      <c r="F47" s="31"/>
    </row>
    <row r="48" spans="1:6" ht="295.5" customHeight="1" x14ac:dyDescent="0.3">
      <c r="A48" s="20" t="s">
        <v>585</v>
      </c>
      <c r="B48" s="30" t="s">
        <v>583</v>
      </c>
      <c r="C48" s="12">
        <v>600</v>
      </c>
      <c r="D48" s="5">
        <v>5077800</v>
      </c>
      <c r="E48" s="5">
        <v>5077800</v>
      </c>
    </row>
    <row r="49" spans="1:6" ht="279" customHeight="1" x14ac:dyDescent="0.3">
      <c r="A49" s="20" t="s">
        <v>526</v>
      </c>
      <c r="B49" s="30" t="s">
        <v>527</v>
      </c>
      <c r="C49" s="12">
        <v>100</v>
      </c>
      <c r="D49" s="5">
        <v>33460563</v>
      </c>
      <c r="E49" s="5">
        <v>33460563</v>
      </c>
      <c r="F49" s="31"/>
    </row>
    <row r="50" spans="1:6" ht="243.75" customHeight="1" x14ac:dyDescent="0.3">
      <c r="A50" s="20" t="s">
        <v>528</v>
      </c>
      <c r="B50" s="30" t="s">
        <v>527</v>
      </c>
      <c r="C50" s="12">
        <v>200</v>
      </c>
      <c r="D50" s="5">
        <v>462262</v>
      </c>
      <c r="E50" s="5">
        <v>462262</v>
      </c>
    </row>
    <row r="51" spans="1:6" ht="243.75" customHeight="1" x14ac:dyDescent="0.3">
      <c r="A51" s="20" t="s">
        <v>529</v>
      </c>
      <c r="B51" s="30" t="s">
        <v>527</v>
      </c>
      <c r="C51" s="12">
        <v>600</v>
      </c>
      <c r="D51" s="5">
        <v>59634477</v>
      </c>
      <c r="E51" s="5">
        <v>59634477</v>
      </c>
    </row>
    <row r="52" spans="1:6" s="3" customFormat="1" ht="53.25" customHeight="1" x14ac:dyDescent="0.3">
      <c r="A52" s="18" t="s">
        <v>349</v>
      </c>
      <c r="B52" s="19" t="s">
        <v>13</v>
      </c>
      <c r="C52" s="19"/>
      <c r="D52" s="14">
        <f>SUM(D53:D60)</f>
        <v>15657190.890000001</v>
      </c>
      <c r="E52" s="14">
        <f>SUM(E53:E60)</f>
        <v>16756349.84</v>
      </c>
    </row>
    <row r="53" spans="1:6" ht="75" x14ac:dyDescent="0.3">
      <c r="A53" s="20" t="s">
        <v>146</v>
      </c>
      <c r="B53" s="12" t="s">
        <v>14</v>
      </c>
      <c r="C53" s="12">
        <v>600</v>
      </c>
      <c r="D53" s="5">
        <v>3739167.6</v>
      </c>
      <c r="E53" s="5">
        <v>4539167.5999999996</v>
      </c>
    </row>
    <row r="54" spans="1:6" ht="85.5" customHeight="1" x14ac:dyDescent="0.3">
      <c r="A54" s="20" t="s">
        <v>152</v>
      </c>
      <c r="B54" s="12" t="s">
        <v>15</v>
      </c>
      <c r="C54" s="12">
        <v>200</v>
      </c>
      <c r="D54" s="5">
        <f>553200-110000</f>
        <v>443200</v>
      </c>
      <c r="E54" s="5">
        <f>553200-110000</f>
        <v>443200</v>
      </c>
    </row>
    <row r="55" spans="1:6" ht="102.75" customHeight="1" x14ac:dyDescent="0.3">
      <c r="A55" s="20" t="s">
        <v>147</v>
      </c>
      <c r="B55" s="12" t="s">
        <v>15</v>
      </c>
      <c r="C55" s="12">
        <v>600</v>
      </c>
      <c r="D55" s="5">
        <f>305000+110000</f>
        <v>415000</v>
      </c>
      <c r="E55" s="5">
        <f>305000+110000</f>
        <v>415000</v>
      </c>
    </row>
    <row r="56" spans="1:6" ht="105" customHeight="1" x14ac:dyDescent="0.3">
      <c r="A56" s="11" t="s">
        <v>500</v>
      </c>
      <c r="B56" s="12" t="s">
        <v>499</v>
      </c>
      <c r="C56" s="12">
        <v>600</v>
      </c>
      <c r="D56" s="5">
        <f>1005500+218500</f>
        <v>1224000</v>
      </c>
      <c r="E56" s="5">
        <f>1005500+218500</f>
        <v>1224000</v>
      </c>
    </row>
    <row r="57" spans="1:6" ht="408.75" customHeight="1" x14ac:dyDescent="0.3">
      <c r="A57" s="11" t="s">
        <v>586</v>
      </c>
      <c r="B57" s="12" t="s">
        <v>573</v>
      </c>
      <c r="C57" s="35">
        <v>200</v>
      </c>
      <c r="D57" s="5">
        <v>767082.32</v>
      </c>
      <c r="E57" s="5">
        <v>825654.8</v>
      </c>
      <c r="F57" s="31"/>
    </row>
    <row r="58" spans="1:6" ht="408.75" customHeight="1" x14ac:dyDescent="0.3">
      <c r="A58" s="11" t="s">
        <v>587</v>
      </c>
      <c r="B58" s="12" t="s">
        <v>573</v>
      </c>
      <c r="C58" s="35">
        <v>600</v>
      </c>
      <c r="D58" s="5">
        <v>700000</v>
      </c>
      <c r="E58" s="5">
        <v>700000</v>
      </c>
    </row>
    <row r="59" spans="1:6" ht="161.25" customHeight="1" x14ac:dyDescent="0.3">
      <c r="A59" s="11" t="s">
        <v>542</v>
      </c>
      <c r="B59" s="12" t="s">
        <v>467</v>
      </c>
      <c r="C59" s="12">
        <v>200</v>
      </c>
      <c r="D59" s="5">
        <f>969628.6+685.6</f>
        <v>970314.2</v>
      </c>
      <c r="E59" s="5">
        <f>997302.38+906.64</f>
        <v>998209.02</v>
      </c>
    </row>
    <row r="60" spans="1:6" ht="171.75" customHeight="1" x14ac:dyDescent="0.3">
      <c r="A60" s="11" t="s">
        <v>543</v>
      </c>
      <c r="B60" s="12" t="s">
        <v>467</v>
      </c>
      <c r="C60" s="12">
        <v>600</v>
      </c>
      <c r="D60" s="5">
        <f>7393199.26+5227.51</f>
        <v>7398426.7699999996</v>
      </c>
      <c r="E60" s="5">
        <f>7604205.51+6912.91</f>
        <v>7611118.4199999999</v>
      </c>
    </row>
    <row r="61" spans="1:6" ht="111.75" hidden="1" customHeight="1" x14ac:dyDescent="0.3">
      <c r="A61" s="11" t="s">
        <v>484</v>
      </c>
      <c r="B61" s="12" t="s">
        <v>483</v>
      </c>
      <c r="C61" s="12">
        <v>600</v>
      </c>
      <c r="D61" s="5"/>
      <c r="E61" s="5"/>
    </row>
    <row r="62" spans="1:6" ht="62.25" customHeight="1" x14ac:dyDescent="0.3">
      <c r="A62" s="21" t="s">
        <v>443</v>
      </c>
      <c r="B62" s="19" t="s">
        <v>574</v>
      </c>
      <c r="C62" s="19"/>
      <c r="D62" s="14">
        <f>D63</f>
        <v>2828093.73</v>
      </c>
      <c r="E62" s="14">
        <f>E63</f>
        <v>0</v>
      </c>
    </row>
    <row r="63" spans="1:6" ht="174" customHeight="1" x14ac:dyDescent="0.3">
      <c r="A63" s="11" t="s">
        <v>590</v>
      </c>
      <c r="B63" s="12" t="s">
        <v>588</v>
      </c>
      <c r="C63" s="32">
        <v>600</v>
      </c>
      <c r="D63" s="5">
        <v>2828093.73</v>
      </c>
      <c r="E63" s="5">
        <v>0</v>
      </c>
    </row>
    <row r="64" spans="1:6" ht="53.25" customHeight="1" x14ac:dyDescent="0.3">
      <c r="A64" s="21" t="s">
        <v>591</v>
      </c>
      <c r="B64" s="19" t="s">
        <v>592</v>
      </c>
      <c r="C64" s="19"/>
      <c r="D64" s="14">
        <f>D65</f>
        <v>1683976</v>
      </c>
      <c r="E64" s="14">
        <f>E65</f>
        <v>1683976</v>
      </c>
    </row>
    <row r="65" spans="1:5" ht="196.5" customHeight="1" x14ac:dyDescent="0.3">
      <c r="A65" s="11" t="s">
        <v>593</v>
      </c>
      <c r="B65" s="12" t="s">
        <v>594</v>
      </c>
      <c r="C65" s="12">
        <v>600</v>
      </c>
      <c r="D65" s="5">
        <v>1683976</v>
      </c>
      <c r="E65" s="5">
        <v>1683976</v>
      </c>
    </row>
    <row r="66" spans="1:5" ht="46.5" customHeight="1" x14ac:dyDescent="0.3">
      <c r="A66" s="16" t="s">
        <v>17</v>
      </c>
      <c r="B66" s="17" t="s">
        <v>16</v>
      </c>
      <c r="C66" s="17"/>
      <c r="D66" s="13">
        <f>D67+D70+D72+D74</f>
        <v>10260943.899999999</v>
      </c>
      <c r="E66" s="13">
        <f>E67+E70+E72+E74</f>
        <v>10260943.9</v>
      </c>
    </row>
    <row r="67" spans="1:5" ht="54" customHeight="1" x14ac:dyDescent="0.3">
      <c r="A67" s="18" t="s">
        <v>19</v>
      </c>
      <c r="B67" s="19" t="s">
        <v>18</v>
      </c>
      <c r="C67" s="19"/>
      <c r="D67" s="14">
        <f t="shared" ref="D67:E67" si="3">SUM(D68:D69)</f>
        <v>8378913.8999999994</v>
      </c>
      <c r="E67" s="14">
        <f t="shared" si="3"/>
        <v>10109343.9</v>
      </c>
    </row>
    <row r="68" spans="1:5" ht="68.25" customHeight="1" x14ac:dyDescent="0.3">
      <c r="A68" s="20" t="s">
        <v>148</v>
      </c>
      <c r="B68" s="12" t="s">
        <v>20</v>
      </c>
      <c r="C68" s="12">
        <v>600</v>
      </c>
      <c r="D68" s="5">
        <f>10093546.01-1730430</f>
        <v>8363116.0099999998</v>
      </c>
      <c r="E68" s="5">
        <v>10093546.01</v>
      </c>
    </row>
    <row r="69" spans="1:5" ht="135" customHeight="1" x14ac:dyDescent="0.3">
      <c r="A69" s="20" t="s">
        <v>495</v>
      </c>
      <c r="B69" s="12" t="s">
        <v>496</v>
      </c>
      <c r="C69" s="12">
        <v>600</v>
      </c>
      <c r="D69" s="5">
        <v>15797.89</v>
      </c>
      <c r="E69" s="5">
        <v>15797.89</v>
      </c>
    </row>
    <row r="70" spans="1:5" ht="37.5" x14ac:dyDescent="0.3">
      <c r="A70" s="18" t="s">
        <v>367</v>
      </c>
      <c r="B70" s="19" t="s">
        <v>368</v>
      </c>
      <c r="C70" s="19"/>
      <c r="D70" s="14">
        <f t="shared" ref="D70:E70" si="4">D71</f>
        <v>151600</v>
      </c>
      <c r="E70" s="14">
        <f t="shared" si="4"/>
        <v>151600</v>
      </c>
    </row>
    <row r="71" spans="1:5" ht="93.75" x14ac:dyDescent="0.3">
      <c r="A71" s="20" t="s">
        <v>371</v>
      </c>
      <c r="B71" s="12" t="s">
        <v>369</v>
      </c>
      <c r="C71" s="12">
        <v>600</v>
      </c>
      <c r="D71" s="5">
        <v>151600</v>
      </c>
      <c r="E71" s="5">
        <v>151600</v>
      </c>
    </row>
    <row r="72" spans="1:5" ht="0.75" hidden="1" customHeight="1" x14ac:dyDescent="0.3">
      <c r="A72" s="21" t="s">
        <v>443</v>
      </c>
      <c r="B72" s="19" t="s">
        <v>480</v>
      </c>
      <c r="C72" s="17"/>
      <c r="D72" s="5"/>
      <c r="E72" s="5"/>
    </row>
    <row r="73" spans="1:5" ht="93.75" hidden="1" x14ac:dyDescent="0.3">
      <c r="A73" s="20" t="s">
        <v>482</v>
      </c>
      <c r="B73" s="12" t="s">
        <v>481</v>
      </c>
      <c r="C73" s="12">
        <v>600</v>
      </c>
      <c r="D73" s="5"/>
      <c r="E73" s="5"/>
    </row>
    <row r="74" spans="1:5" ht="75" x14ac:dyDescent="0.3">
      <c r="A74" s="18" t="s">
        <v>595</v>
      </c>
      <c r="B74" s="19" t="s">
        <v>596</v>
      </c>
      <c r="C74" s="19"/>
      <c r="D74" s="5">
        <f>SUM(D75:D76)</f>
        <v>1730430</v>
      </c>
      <c r="E74" s="5">
        <f>SUM(E75:E76)</f>
        <v>0</v>
      </c>
    </row>
    <row r="75" spans="1:5" ht="93.75" x14ac:dyDescent="0.3">
      <c r="A75" s="20" t="s">
        <v>597</v>
      </c>
      <c r="B75" s="12" t="s">
        <v>598</v>
      </c>
      <c r="C75" s="12">
        <v>600</v>
      </c>
      <c r="D75" s="5">
        <v>1715520.56</v>
      </c>
      <c r="E75" s="5">
        <v>0</v>
      </c>
    </row>
    <row r="76" spans="1:5" ht="75" x14ac:dyDescent="0.3">
      <c r="A76" s="20" t="s">
        <v>599</v>
      </c>
      <c r="B76" s="12" t="s">
        <v>598</v>
      </c>
      <c r="C76" s="12">
        <v>800</v>
      </c>
      <c r="D76" s="5">
        <v>14909.44</v>
      </c>
      <c r="E76" s="5">
        <v>0</v>
      </c>
    </row>
    <row r="77" spans="1:5" s="4" customFormat="1" ht="48" customHeight="1" x14ac:dyDescent="0.3">
      <c r="A77" s="16" t="s">
        <v>22</v>
      </c>
      <c r="B77" s="17" t="s">
        <v>21</v>
      </c>
      <c r="C77" s="17"/>
      <c r="D77" s="13">
        <f t="shared" ref="D77:E77" si="5">D78+D82</f>
        <v>920795</v>
      </c>
      <c r="E77" s="13">
        <f t="shared" si="5"/>
        <v>920795</v>
      </c>
    </row>
    <row r="78" spans="1:5" s="3" customFormat="1" ht="51.75" customHeight="1" x14ac:dyDescent="0.3">
      <c r="A78" s="18" t="s">
        <v>171</v>
      </c>
      <c r="B78" s="19" t="s">
        <v>23</v>
      </c>
      <c r="C78" s="19"/>
      <c r="D78" s="14">
        <f>SUM(D79:D81)</f>
        <v>864095</v>
      </c>
      <c r="E78" s="14">
        <f t="shared" ref="E78" si="6">SUM(E79:E81)</f>
        <v>864095</v>
      </c>
    </row>
    <row r="79" spans="1:5" ht="75" x14ac:dyDescent="0.3">
      <c r="A79" s="20" t="s">
        <v>430</v>
      </c>
      <c r="B79" s="12" t="s">
        <v>25</v>
      </c>
      <c r="C79" s="12">
        <v>600</v>
      </c>
      <c r="D79" s="5">
        <v>22100</v>
      </c>
      <c r="E79" s="5">
        <v>22100</v>
      </c>
    </row>
    <row r="80" spans="1:5" s="4" customFormat="1" ht="93.75" x14ac:dyDescent="0.3">
      <c r="A80" s="20" t="s">
        <v>428</v>
      </c>
      <c r="B80" s="12" t="s">
        <v>24</v>
      </c>
      <c r="C80" s="12">
        <v>200</v>
      </c>
      <c r="D80" s="5">
        <f>39690+17010</f>
        <v>56700</v>
      </c>
      <c r="E80" s="5">
        <f>39690+17010</f>
        <v>56700</v>
      </c>
    </row>
    <row r="81" spans="1:5" s="3" customFormat="1" ht="93.75" x14ac:dyDescent="0.3">
      <c r="A81" s="20" t="s">
        <v>429</v>
      </c>
      <c r="B81" s="12" t="s">
        <v>24</v>
      </c>
      <c r="C81" s="12">
        <v>600</v>
      </c>
      <c r="D81" s="5">
        <f>555660+229635</f>
        <v>785295</v>
      </c>
      <c r="E81" s="5">
        <f>555660+229635</f>
        <v>785295</v>
      </c>
    </row>
    <row r="82" spans="1:5" ht="50.25" customHeight="1" x14ac:dyDescent="0.3">
      <c r="A82" s="18" t="s">
        <v>166</v>
      </c>
      <c r="B82" s="19" t="s">
        <v>26</v>
      </c>
      <c r="C82" s="19"/>
      <c r="D82" s="14">
        <f t="shared" ref="D82:E82" si="7">D83</f>
        <v>56700</v>
      </c>
      <c r="E82" s="14">
        <f t="shared" si="7"/>
        <v>56700</v>
      </c>
    </row>
    <row r="83" spans="1:5" ht="120.75" customHeight="1" x14ac:dyDescent="0.3">
      <c r="A83" s="20" t="s">
        <v>167</v>
      </c>
      <c r="B83" s="12" t="s">
        <v>27</v>
      </c>
      <c r="C83" s="12">
        <v>200</v>
      </c>
      <c r="D83" s="5">
        <f>52080+4620</f>
        <v>56700</v>
      </c>
      <c r="E83" s="5">
        <f>52080+4620</f>
        <v>56700</v>
      </c>
    </row>
    <row r="84" spans="1:5" ht="31.5" customHeight="1" x14ac:dyDescent="0.3">
      <c r="A84" s="16" t="s">
        <v>187</v>
      </c>
      <c r="B84" s="17" t="s">
        <v>28</v>
      </c>
      <c r="C84" s="17"/>
      <c r="D84" s="13">
        <f t="shared" ref="D84:E84" si="8">D85</f>
        <v>154590</v>
      </c>
      <c r="E84" s="13">
        <f t="shared" si="8"/>
        <v>154590</v>
      </c>
    </row>
    <row r="85" spans="1:5" ht="45" customHeight="1" x14ac:dyDescent="0.3">
      <c r="A85" s="18" t="s">
        <v>188</v>
      </c>
      <c r="B85" s="19" t="s">
        <v>29</v>
      </c>
      <c r="C85" s="19"/>
      <c r="D85" s="14">
        <f t="shared" ref="D85:E85" si="9">SUM(D86:D90)</f>
        <v>154590</v>
      </c>
      <c r="E85" s="14">
        <f t="shared" si="9"/>
        <v>154590</v>
      </c>
    </row>
    <row r="86" spans="1:5" s="3" customFormat="1" ht="146.25" customHeight="1" x14ac:dyDescent="0.3">
      <c r="A86" s="20" t="s">
        <v>189</v>
      </c>
      <c r="B86" s="12" t="s">
        <v>30</v>
      </c>
      <c r="C86" s="12">
        <v>200</v>
      </c>
      <c r="D86" s="5">
        <v>19590</v>
      </c>
      <c r="E86" s="5">
        <v>19590</v>
      </c>
    </row>
    <row r="87" spans="1:5" ht="146.25" customHeight="1" x14ac:dyDescent="0.3">
      <c r="A87" s="20" t="s">
        <v>378</v>
      </c>
      <c r="B87" s="12" t="s">
        <v>30</v>
      </c>
      <c r="C87" s="12">
        <v>600</v>
      </c>
      <c r="D87" s="5">
        <v>65000</v>
      </c>
      <c r="E87" s="5">
        <v>65000</v>
      </c>
    </row>
    <row r="88" spans="1:5" s="4" customFormat="1" ht="124.5" customHeight="1" x14ac:dyDescent="0.3">
      <c r="A88" s="20" t="s">
        <v>190</v>
      </c>
      <c r="B88" s="12" t="s">
        <v>31</v>
      </c>
      <c r="C88" s="12">
        <v>200</v>
      </c>
      <c r="D88" s="5">
        <v>23000</v>
      </c>
      <c r="E88" s="5">
        <v>23000</v>
      </c>
    </row>
    <row r="89" spans="1:5" s="4" customFormat="1" ht="124.5" customHeight="1" x14ac:dyDescent="0.3">
      <c r="A89" s="20" t="s">
        <v>343</v>
      </c>
      <c r="B89" s="12" t="s">
        <v>31</v>
      </c>
      <c r="C89" s="12">
        <v>600</v>
      </c>
      <c r="D89" s="5">
        <v>37000</v>
      </c>
      <c r="E89" s="5">
        <v>37000</v>
      </c>
    </row>
    <row r="90" spans="1:5" s="4" customFormat="1" ht="93.75" customHeight="1" x14ac:dyDescent="0.3">
      <c r="A90" s="20" t="s">
        <v>379</v>
      </c>
      <c r="B90" s="12" t="s">
        <v>374</v>
      </c>
      <c r="C90" s="12">
        <v>600</v>
      </c>
      <c r="D90" s="5">
        <v>10000</v>
      </c>
      <c r="E90" s="5">
        <v>10000</v>
      </c>
    </row>
    <row r="91" spans="1:5" s="3" customFormat="1" ht="49.5" customHeight="1" x14ac:dyDescent="0.3">
      <c r="A91" s="22" t="s">
        <v>33</v>
      </c>
      <c r="B91" s="17" t="s">
        <v>32</v>
      </c>
      <c r="C91" s="17"/>
      <c r="D91" s="13">
        <f t="shared" ref="D91:E91" si="10">D92</f>
        <v>50000</v>
      </c>
      <c r="E91" s="13">
        <f t="shared" si="10"/>
        <v>50000</v>
      </c>
    </row>
    <row r="92" spans="1:5" ht="53.25" customHeight="1" x14ac:dyDescent="0.3">
      <c r="A92" s="18" t="s">
        <v>35</v>
      </c>
      <c r="B92" s="19" t="s">
        <v>34</v>
      </c>
      <c r="C92" s="19"/>
      <c r="D92" s="14">
        <f t="shared" ref="D92:E92" si="11">SUM(D93:D94)</f>
        <v>50000</v>
      </c>
      <c r="E92" s="14">
        <f t="shared" si="11"/>
        <v>50000</v>
      </c>
    </row>
    <row r="93" spans="1:5" ht="144" customHeight="1" x14ac:dyDescent="0.3">
      <c r="A93" s="20" t="s">
        <v>153</v>
      </c>
      <c r="B93" s="12" t="s">
        <v>36</v>
      </c>
      <c r="C93" s="12">
        <v>200</v>
      </c>
      <c r="D93" s="5">
        <v>30000</v>
      </c>
      <c r="E93" s="5">
        <v>30000</v>
      </c>
    </row>
    <row r="94" spans="1:5" ht="144" customHeight="1" x14ac:dyDescent="0.3">
      <c r="A94" s="20" t="s">
        <v>150</v>
      </c>
      <c r="B94" s="12" t="s">
        <v>36</v>
      </c>
      <c r="C94" s="12">
        <v>600</v>
      </c>
      <c r="D94" s="5">
        <v>20000</v>
      </c>
      <c r="E94" s="5">
        <v>20000</v>
      </c>
    </row>
    <row r="95" spans="1:5" ht="84.75" customHeight="1" x14ac:dyDescent="0.3">
      <c r="A95" s="16" t="s">
        <v>191</v>
      </c>
      <c r="B95" s="17" t="s">
        <v>37</v>
      </c>
      <c r="C95" s="17"/>
      <c r="D95" s="13">
        <f t="shared" ref="D95:E95" si="12">D96</f>
        <v>10219364.630000001</v>
      </c>
      <c r="E95" s="13">
        <f t="shared" si="12"/>
        <v>10219364.630000001</v>
      </c>
    </row>
    <row r="96" spans="1:5" s="4" customFormat="1" ht="82.5" customHeight="1" x14ac:dyDescent="0.3">
      <c r="A96" s="18" t="s">
        <v>348</v>
      </c>
      <c r="B96" s="19" t="s">
        <v>38</v>
      </c>
      <c r="C96" s="19"/>
      <c r="D96" s="14">
        <f>SUM(D97:D99)</f>
        <v>10219364.630000001</v>
      </c>
      <c r="E96" s="14">
        <f t="shared" ref="E96" si="13">SUM(E97:E99)</f>
        <v>10219364.630000001</v>
      </c>
    </row>
    <row r="97" spans="1:5" s="3" customFormat="1" ht="112.5" x14ac:dyDescent="0.3">
      <c r="A97" s="20" t="s">
        <v>137</v>
      </c>
      <c r="B97" s="12" t="s">
        <v>39</v>
      </c>
      <c r="C97" s="12">
        <v>100</v>
      </c>
      <c r="D97" s="5">
        <v>8525599.8900000006</v>
      </c>
      <c r="E97" s="5">
        <v>8525599.8900000006</v>
      </c>
    </row>
    <row r="98" spans="1:5" ht="71.25" customHeight="1" x14ac:dyDescent="0.3">
      <c r="A98" s="20" t="s">
        <v>192</v>
      </c>
      <c r="B98" s="12" t="s">
        <v>39</v>
      </c>
      <c r="C98" s="12">
        <v>200</v>
      </c>
      <c r="D98" s="5">
        <v>1671264.74</v>
      </c>
      <c r="E98" s="5">
        <v>1671264.74</v>
      </c>
    </row>
    <row r="99" spans="1:5" ht="37.5" x14ac:dyDescent="0.3">
      <c r="A99" s="20" t="s">
        <v>193</v>
      </c>
      <c r="B99" s="12" t="s">
        <v>39</v>
      </c>
      <c r="C99" s="12">
        <v>800</v>
      </c>
      <c r="D99" s="5">
        <v>22500</v>
      </c>
      <c r="E99" s="5">
        <v>22500</v>
      </c>
    </row>
    <row r="100" spans="1:5" ht="75" x14ac:dyDescent="0.3">
      <c r="A100" s="16" t="s">
        <v>444</v>
      </c>
      <c r="B100" s="17" t="s">
        <v>445</v>
      </c>
      <c r="C100" s="17"/>
      <c r="D100" s="13">
        <f t="shared" ref="D100:E101" si="14">D101</f>
        <v>15000</v>
      </c>
      <c r="E100" s="13">
        <f t="shared" si="14"/>
        <v>15000</v>
      </c>
    </row>
    <row r="101" spans="1:5" ht="75" x14ac:dyDescent="0.3">
      <c r="A101" s="18" t="s">
        <v>446</v>
      </c>
      <c r="B101" s="19" t="s">
        <v>447</v>
      </c>
      <c r="C101" s="19"/>
      <c r="D101" s="14">
        <f t="shared" si="14"/>
        <v>15000</v>
      </c>
      <c r="E101" s="14">
        <f t="shared" si="14"/>
        <v>15000</v>
      </c>
    </row>
    <row r="102" spans="1:5" ht="75" x14ac:dyDescent="0.3">
      <c r="A102" s="20" t="s">
        <v>449</v>
      </c>
      <c r="B102" s="12" t="s">
        <v>448</v>
      </c>
      <c r="C102" s="12">
        <v>200</v>
      </c>
      <c r="D102" s="5">
        <v>15000</v>
      </c>
      <c r="E102" s="5">
        <v>15000</v>
      </c>
    </row>
    <row r="103" spans="1:5" s="4" customFormat="1" ht="81.75" customHeight="1" x14ac:dyDescent="0.3">
      <c r="A103" s="16" t="s">
        <v>413</v>
      </c>
      <c r="B103" s="17" t="s">
        <v>40</v>
      </c>
      <c r="C103" s="17"/>
      <c r="D103" s="13">
        <f>D104+D110+D117+D125+D141+D150+D154+D120</f>
        <v>16359603.5</v>
      </c>
      <c r="E103" s="13">
        <f>E104+E110+E117+E125+E141+E150+E154+E120</f>
        <v>13533375.199999999</v>
      </c>
    </row>
    <row r="104" spans="1:5" s="3" customFormat="1" ht="53.25" customHeight="1" x14ac:dyDescent="0.3">
      <c r="A104" s="16" t="s">
        <v>194</v>
      </c>
      <c r="B104" s="17" t="s">
        <v>41</v>
      </c>
      <c r="C104" s="17"/>
      <c r="D104" s="13">
        <f t="shared" ref="D104:E104" si="15">D105</f>
        <v>5745810.1300000008</v>
      </c>
      <c r="E104" s="13">
        <f t="shared" si="15"/>
        <v>6033043.4600000009</v>
      </c>
    </row>
    <row r="105" spans="1:5" s="4" customFormat="1" ht="105.75" customHeight="1" x14ac:dyDescent="0.3">
      <c r="A105" s="21" t="s">
        <v>230</v>
      </c>
      <c r="B105" s="19" t="s">
        <v>231</v>
      </c>
      <c r="C105" s="19"/>
      <c r="D105" s="14">
        <f>SUM(D106:D109)</f>
        <v>5745810.1300000008</v>
      </c>
      <c r="E105" s="14">
        <f t="shared" ref="E105" si="16">SUM(E106:E109)</f>
        <v>6033043.4600000009</v>
      </c>
    </row>
    <row r="106" spans="1:5" s="4" customFormat="1" ht="111.75" customHeight="1" x14ac:dyDescent="0.3">
      <c r="A106" s="20" t="s">
        <v>453</v>
      </c>
      <c r="B106" s="12" t="s">
        <v>455</v>
      </c>
      <c r="C106" s="12">
        <v>500</v>
      </c>
      <c r="D106" s="5">
        <f>1111172.11+111117.21</f>
        <v>1222289.32</v>
      </c>
      <c r="E106" s="5">
        <f>1111172.11+111117.21</f>
        <v>1222289.32</v>
      </c>
    </row>
    <row r="107" spans="1:5" s="4" customFormat="1" ht="143.25" customHeight="1" x14ac:dyDescent="0.3">
      <c r="A107" s="20" t="s">
        <v>530</v>
      </c>
      <c r="B107" s="12" t="s">
        <v>531</v>
      </c>
      <c r="C107" s="12">
        <v>500</v>
      </c>
      <c r="D107" s="5">
        <f>3370262.83+337026.28</f>
        <v>3707289.1100000003</v>
      </c>
      <c r="E107" s="5">
        <f>3370262.83+337026.28</f>
        <v>3707289.1100000003</v>
      </c>
    </row>
    <row r="108" spans="1:5" s="4" customFormat="1" ht="81.75" customHeight="1" x14ac:dyDescent="0.3">
      <c r="A108" s="20" t="s">
        <v>552</v>
      </c>
      <c r="B108" s="12" t="s">
        <v>551</v>
      </c>
      <c r="C108" s="12">
        <v>200</v>
      </c>
      <c r="D108" s="5">
        <f>250000+159708.88</f>
        <v>409708.88</v>
      </c>
      <c r="E108" s="5">
        <f>250000+303325.55</f>
        <v>553325.55000000005</v>
      </c>
    </row>
    <row r="109" spans="1:5" s="3" customFormat="1" ht="66.75" customHeight="1" x14ac:dyDescent="0.3">
      <c r="A109" s="20" t="s">
        <v>464</v>
      </c>
      <c r="B109" s="12" t="s">
        <v>344</v>
      </c>
      <c r="C109" s="12">
        <v>200</v>
      </c>
      <c r="D109" s="5">
        <f>246813.94+159708.88</f>
        <v>406522.82</v>
      </c>
      <c r="E109" s="5">
        <f>246813.94+303325.54</f>
        <v>550139.48</v>
      </c>
    </row>
    <row r="110" spans="1:5" ht="65.25" customHeight="1" x14ac:dyDescent="0.3">
      <c r="A110" s="16" t="s">
        <v>195</v>
      </c>
      <c r="B110" s="17" t="s">
        <v>42</v>
      </c>
      <c r="C110" s="17"/>
      <c r="D110" s="13">
        <f t="shared" ref="D110:E110" si="17">D111</f>
        <v>413729.87</v>
      </c>
      <c r="E110" s="13">
        <f t="shared" si="17"/>
        <v>557346.54</v>
      </c>
    </row>
    <row r="111" spans="1:5" ht="50.25" customHeight="1" x14ac:dyDescent="0.3">
      <c r="A111" s="18" t="s">
        <v>196</v>
      </c>
      <c r="B111" s="19" t="s">
        <v>43</v>
      </c>
      <c r="C111" s="19"/>
      <c r="D111" s="14">
        <f>SUM(D112:D116)</f>
        <v>413729.87</v>
      </c>
      <c r="E111" s="14">
        <f>SUM(E112:E116)</f>
        <v>557346.54</v>
      </c>
    </row>
    <row r="112" spans="1:5" s="3" customFormat="1" ht="87.75" customHeight="1" x14ac:dyDescent="0.3">
      <c r="A112" s="20" t="s">
        <v>232</v>
      </c>
      <c r="B112" s="12" t="s">
        <v>44</v>
      </c>
      <c r="C112" s="12">
        <v>200</v>
      </c>
      <c r="D112" s="5">
        <f>184021+159708.87</f>
        <v>343729.87</v>
      </c>
      <c r="E112" s="5">
        <f>184021+303325.54</f>
        <v>487346.54</v>
      </c>
    </row>
    <row r="113" spans="1:5" ht="145.5" customHeight="1" x14ac:dyDescent="0.3">
      <c r="A113" s="20" t="s">
        <v>336</v>
      </c>
      <c r="B113" s="12" t="s">
        <v>45</v>
      </c>
      <c r="C113" s="12">
        <v>200</v>
      </c>
      <c r="D113" s="5">
        <v>20000</v>
      </c>
      <c r="E113" s="5">
        <v>20000</v>
      </c>
    </row>
    <row r="114" spans="1:5" ht="143.25" customHeight="1" x14ac:dyDescent="0.3">
      <c r="A114" s="20" t="s">
        <v>337</v>
      </c>
      <c r="B114" s="12" t="s">
        <v>45</v>
      </c>
      <c r="C114" s="12">
        <v>600</v>
      </c>
      <c r="D114" s="5">
        <v>20000</v>
      </c>
      <c r="E114" s="5">
        <v>20000</v>
      </c>
    </row>
    <row r="115" spans="1:5" s="4" customFormat="1" ht="87.75" customHeight="1" x14ac:dyDescent="0.3">
      <c r="A115" s="20" t="s">
        <v>233</v>
      </c>
      <c r="B115" s="12" t="s">
        <v>234</v>
      </c>
      <c r="C115" s="12">
        <v>200</v>
      </c>
      <c r="D115" s="5">
        <v>20000</v>
      </c>
      <c r="E115" s="5">
        <v>20000</v>
      </c>
    </row>
    <row r="116" spans="1:5" s="4" customFormat="1" ht="87.75" customHeight="1" x14ac:dyDescent="0.3">
      <c r="A116" s="20" t="s">
        <v>553</v>
      </c>
      <c r="B116" s="12" t="s">
        <v>234</v>
      </c>
      <c r="C116" s="12">
        <v>600</v>
      </c>
      <c r="D116" s="5">
        <v>10000</v>
      </c>
      <c r="E116" s="5">
        <v>10000</v>
      </c>
    </row>
    <row r="117" spans="1:5" s="3" customFormat="1" ht="109.5" customHeight="1" x14ac:dyDescent="0.3">
      <c r="A117" s="23" t="s">
        <v>478</v>
      </c>
      <c r="B117" s="17" t="s">
        <v>46</v>
      </c>
      <c r="C117" s="17"/>
      <c r="D117" s="13">
        <f t="shared" ref="D117:E117" si="18">D118</f>
        <v>2957078.3</v>
      </c>
      <c r="E117" s="13">
        <f t="shared" si="18"/>
        <v>0</v>
      </c>
    </row>
    <row r="118" spans="1:5" ht="66.75" customHeight="1" x14ac:dyDescent="0.3">
      <c r="A118" s="18" t="s">
        <v>48</v>
      </c>
      <c r="B118" s="19" t="s">
        <v>47</v>
      </c>
      <c r="C118" s="19"/>
      <c r="D118" s="14">
        <f t="shared" ref="D118:E118" si="19">SUM(D119:D119)</f>
        <v>2957078.3</v>
      </c>
      <c r="E118" s="14">
        <f t="shared" si="19"/>
        <v>0</v>
      </c>
    </row>
    <row r="119" spans="1:5" ht="112.5" x14ac:dyDescent="0.3">
      <c r="A119" s="11" t="s">
        <v>426</v>
      </c>
      <c r="B119" s="12" t="s">
        <v>427</v>
      </c>
      <c r="C119" s="12">
        <v>200</v>
      </c>
      <c r="D119" s="5">
        <v>2957078.3</v>
      </c>
      <c r="E119" s="5">
        <f>1350804.3-1350804.3</f>
        <v>0</v>
      </c>
    </row>
    <row r="120" spans="1:5" ht="37.5" x14ac:dyDescent="0.3">
      <c r="A120" s="23" t="s">
        <v>505</v>
      </c>
      <c r="B120" s="17" t="s">
        <v>501</v>
      </c>
      <c r="C120" s="17"/>
      <c r="D120" s="13">
        <f t="shared" ref="D120:E120" si="20">D121</f>
        <v>1306694.3599999999</v>
      </c>
      <c r="E120" s="13">
        <f t="shared" si="20"/>
        <v>1006694.3599999999</v>
      </c>
    </row>
    <row r="121" spans="1:5" ht="37.5" x14ac:dyDescent="0.3">
      <c r="A121" s="21" t="s">
        <v>506</v>
      </c>
      <c r="B121" s="19" t="s">
        <v>502</v>
      </c>
      <c r="C121" s="19"/>
      <c r="D121" s="14">
        <f t="shared" ref="D121:E121" si="21">SUM(D122:D123)</f>
        <v>1306694.3599999999</v>
      </c>
      <c r="E121" s="14">
        <f t="shared" si="21"/>
        <v>1006694.3599999999</v>
      </c>
    </row>
    <row r="122" spans="1:5" ht="56.25" x14ac:dyDescent="0.3">
      <c r="A122" s="11" t="s">
        <v>507</v>
      </c>
      <c r="B122" s="12" t="s">
        <v>503</v>
      </c>
      <c r="C122" s="12">
        <v>200</v>
      </c>
      <c r="D122" s="5">
        <f>300000+353347.18</f>
        <v>653347.17999999993</v>
      </c>
      <c r="E122" s="5">
        <f>300000+353347.18</f>
        <v>653347.17999999993</v>
      </c>
    </row>
    <row r="123" spans="1:5" ht="93.75" x14ac:dyDescent="0.3">
      <c r="A123" s="11" t="s">
        <v>508</v>
      </c>
      <c r="B123" s="12" t="s">
        <v>504</v>
      </c>
      <c r="C123" s="12">
        <v>200</v>
      </c>
      <c r="D123" s="5">
        <f>300000+353347.18</f>
        <v>653347.17999999993</v>
      </c>
      <c r="E123" s="5">
        <f>300000-300000+353347.18</f>
        <v>353347.18</v>
      </c>
    </row>
    <row r="124" spans="1:5" ht="37.5" hidden="1" x14ac:dyDescent="0.3">
      <c r="A124" s="16" t="s">
        <v>486</v>
      </c>
      <c r="B124" s="17" t="s">
        <v>487</v>
      </c>
      <c r="C124" s="17"/>
      <c r="D124" s="5"/>
      <c r="E124" s="5"/>
    </row>
    <row r="125" spans="1:5" s="4" customFormat="1" ht="74.25" customHeight="1" x14ac:dyDescent="0.3">
      <c r="A125" s="23" t="s">
        <v>235</v>
      </c>
      <c r="B125" s="17" t="s">
        <v>236</v>
      </c>
      <c r="C125" s="12"/>
      <c r="D125" s="13">
        <f>D126+D129+D133+D135+D137+D127</f>
        <v>2255341.38</v>
      </c>
      <c r="E125" s="13">
        <f>E126+E129+E133+E135+E137+E127</f>
        <v>2255341.38</v>
      </c>
    </row>
    <row r="126" spans="1:5" s="3" customFormat="1" ht="37.5" hidden="1" x14ac:dyDescent="0.3">
      <c r="A126" s="21" t="s">
        <v>237</v>
      </c>
      <c r="B126" s="19" t="s">
        <v>238</v>
      </c>
      <c r="C126" s="12"/>
      <c r="D126" s="14"/>
      <c r="E126" s="14"/>
    </row>
    <row r="127" spans="1:5" s="3" customFormat="1" ht="37.5" hidden="1" x14ac:dyDescent="0.3">
      <c r="A127" s="21" t="s">
        <v>237</v>
      </c>
      <c r="B127" s="19" t="s">
        <v>238</v>
      </c>
      <c r="C127" s="12"/>
      <c r="D127" s="14">
        <f t="shared" ref="D127:E127" si="22">D128</f>
        <v>0</v>
      </c>
      <c r="E127" s="14">
        <f t="shared" si="22"/>
        <v>0</v>
      </c>
    </row>
    <row r="128" spans="1:5" s="3" customFormat="1" ht="93.75" hidden="1" x14ac:dyDescent="0.3">
      <c r="A128" s="11" t="s">
        <v>547</v>
      </c>
      <c r="B128" s="12" t="s">
        <v>548</v>
      </c>
      <c r="C128" s="12">
        <v>200</v>
      </c>
      <c r="D128" s="5">
        <v>0</v>
      </c>
      <c r="E128" s="5">
        <v>0</v>
      </c>
    </row>
    <row r="129" spans="1:5" ht="50.25" customHeight="1" x14ac:dyDescent="0.3">
      <c r="A129" s="21" t="s">
        <v>239</v>
      </c>
      <c r="B129" s="19" t="s">
        <v>240</v>
      </c>
      <c r="C129" s="12"/>
      <c r="D129" s="14">
        <f>SUM(D130:D132)</f>
        <v>1403000</v>
      </c>
      <c r="E129" s="14">
        <f>SUM(E130:E132)</f>
        <v>1403000</v>
      </c>
    </row>
    <row r="130" spans="1:5" ht="117" customHeight="1" x14ac:dyDescent="0.3">
      <c r="A130" s="11" t="s">
        <v>454</v>
      </c>
      <c r="B130" s="12" t="s">
        <v>456</v>
      </c>
      <c r="C130" s="12">
        <v>500</v>
      </c>
      <c r="D130" s="5">
        <v>500000</v>
      </c>
      <c r="E130" s="5">
        <v>500000</v>
      </c>
    </row>
    <row r="131" spans="1:5" ht="84.75" customHeight="1" x14ac:dyDescent="0.3">
      <c r="A131" s="11" t="s">
        <v>386</v>
      </c>
      <c r="B131" s="12" t="s">
        <v>431</v>
      </c>
      <c r="C131" s="12">
        <v>200</v>
      </c>
      <c r="D131" s="5">
        <v>488000</v>
      </c>
      <c r="E131" s="5">
        <v>488000</v>
      </c>
    </row>
    <row r="132" spans="1:5" ht="101.25" customHeight="1" x14ac:dyDescent="0.3">
      <c r="A132" s="11" t="s">
        <v>438</v>
      </c>
      <c r="B132" s="12" t="s">
        <v>432</v>
      </c>
      <c r="C132" s="12">
        <v>200</v>
      </c>
      <c r="D132" s="5">
        <v>415000</v>
      </c>
      <c r="E132" s="5">
        <v>415000</v>
      </c>
    </row>
    <row r="133" spans="1:5" ht="46.5" customHeight="1" x14ac:dyDescent="0.3">
      <c r="A133" s="21" t="s">
        <v>241</v>
      </c>
      <c r="B133" s="19" t="s">
        <v>242</v>
      </c>
      <c r="C133" s="12"/>
      <c r="D133" s="14">
        <f t="shared" ref="D133:E133" si="23">D134</f>
        <v>120000</v>
      </c>
      <c r="E133" s="14">
        <f t="shared" si="23"/>
        <v>120000</v>
      </c>
    </row>
    <row r="134" spans="1:5" ht="70.5" customHeight="1" x14ac:dyDescent="0.3">
      <c r="A134" s="11" t="s">
        <v>243</v>
      </c>
      <c r="B134" s="12" t="s">
        <v>244</v>
      </c>
      <c r="C134" s="12">
        <v>200</v>
      </c>
      <c r="D134" s="5">
        <v>120000</v>
      </c>
      <c r="E134" s="5">
        <v>120000</v>
      </c>
    </row>
    <row r="135" spans="1:5" s="4" customFormat="1" ht="64.5" customHeight="1" x14ac:dyDescent="0.3">
      <c r="A135" s="21" t="s">
        <v>325</v>
      </c>
      <c r="B135" s="19" t="s">
        <v>245</v>
      </c>
      <c r="C135" s="12"/>
      <c r="D135" s="14">
        <f t="shared" ref="D135:E135" si="24">D136</f>
        <v>60000</v>
      </c>
      <c r="E135" s="14">
        <f t="shared" si="24"/>
        <v>60000</v>
      </c>
    </row>
    <row r="136" spans="1:5" s="3" customFormat="1" ht="87" customHeight="1" x14ac:dyDescent="0.3">
      <c r="A136" s="11" t="s">
        <v>326</v>
      </c>
      <c r="B136" s="12" t="s">
        <v>246</v>
      </c>
      <c r="C136" s="12">
        <v>200</v>
      </c>
      <c r="D136" s="5">
        <v>60000</v>
      </c>
      <c r="E136" s="5">
        <v>60000</v>
      </c>
    </row>
    <row r="137" spans="1:5" s="3" customFormat="1" ht="54.75" customHeight="1" x14ac:dyDescent="0.3">
      <c r="A137" s="21" t="s">
        <v>352</v>
      </c>
      <c r="B137" s="19" t="s">
        <v>350</v>
      </c>
      <c r="C137" s="19"/>
      <c r="D137" s="14">
        <f>SUM(D138:D140)</f>
        <v>672341.38</v>
      </c>
      <c r="E137" s="14">
        <f t="shared" ref="E137" si="25">SUM(E138:E140)</f>
        <v>672341.38</v>
      </c>
    </row>
    <row r="138" spans="1:5" s="3" customFormat="1" ht="92.25" customHeight="1" x14ac:dyDescent="0.3">
      <c r="A138" s="11" t="s">
        <v>353</v>
      </c>
      <c r="B138" s="12" t="s">
        <v>351</v>
      </c>
      <c r="C138" s="12">
        <v>200</v>
      </c>
      <c r="D138" s="5">
        <v>402341.38</v>
      </c>
      <c r="E138" s="5">
        <v>402341.38</v>
      </c>
    </row>
    <row r="139" spans="1:5" s="3" customFormat="1" ht="92.25" customHeight="1" x14ac:dyDescent="0.3">
      <c r="A139" s="11" t="s">
        <v>555</v>
      </c>
      <c r="B139" s="12" t="s">
        <v>554</v>
      </c>
      <c r="C139" s="12">
        <v>200</v>
      </c>
      <c r="D139" s="5">
        <v>30000</v>
      </c>
      <c r="E139" s="5">
        <v>30000</v>
      </c>
    </row>
    <row r="140" spans="1:5" s="3" customFormat="1" ht="227.25" customHeight="1" x14ac:dyDescent="0.3">
      <c r="A140" s="11" t="s">
        <v>510</v>
      </c>
      <c r="B140" s="12" t="s">
        <v>509</v>
      </c>
      <c r="C140" s="12">
        <v>800</v>
      </c>
      <c r="D140" s="5">
        <v>240000</v>
      </c>
      <c r="E140" s="5">
        <v>240000</v>
      </c>
    </row>
    <row r="141" spans="1:5" s="3" customFormat="1" ht="106.5" customHeight="1" x14ac:dyDescent="0.3">
      <c r="A141" s="23" t="s">
        <v>247</v>
      </c>
      <c r="B141" s="17" t="s">
        <v>248</v>
      </c>
      <c r="C141" s="12"/>
      <c r="D141" s="13">
        <f t="shared" ref="D141:E141" si="26">D142+D146+D148</f>
        <v>407000</v>
      </c>
      <c r="E141" s="13">
        <f t="shared" si="26"/>
        <v>407000</v>
      </c>
    </row>
    <row r="142" spans="1:5" ht="110.25" customHeight="1" x14ac:dyDescent="0.3">
      <c r="A142" s="21" t="s">
        <v>249</v>
      </c>
      <c r="B142" s="19" t="s">
        <v>250</v>
      </c>
      <c r="C142" s="12"/>
      <c r="D142" s="14">
        <f>SUM(D143:D145)</f>
        <v>279000</v>
      </c>
      <c r="E142" s="14">
        <f t="shared" ref="E142" si="27">SUM(E143:E145)</f>
        <v>279000</v>
      </c>
    </row>
    <row r="143" spans="1:5" s="4" customFormat="1" ht="105" customHeight="1" x14ac:dyDescent="0.3">
      <c r="A143" s="11" t="s">
        <v>251</v>
      </c>
      <c r="B143" s="12" t="s">
        <v>252</v>
      </c>
      <c r="C143" s="12">
        <v>200</v>
      </c>
      <c r="D143" s="5">
        <v>30000</v>
      </c>
      <c r="E143" s="5">
        <v>30000</v>
      </c>
    </row>
    <row r="144" spans="1:5" s="4" customFormat="1" ht="159" customHeight="1" x14ac:dyDescent="0.3">
      <c r="A144" s="11" t="s">
        <v>253</v>
      </c>
      <c r="B144" s="12" t="s">
        <v>254</v>
      </c>
      <c r="C144" s="12">
        <v>200</v>
      </c>
      <c r="D144" s="5">
        <v>4000</v>
      </c>
      <c r="E144" s="5">
        <v>4000</v>
      </c>
    </row>
    <row r="145" spans="1:5" s="4" customFormat="1" ht="111" customHeight="1" x14ac:dyDescent="0.3">
      <c r="A145" s="11" t="s">
        <v>387</v>
      </c>
      <c r="B145" s="12" t="s">
        <v>388</v>
      </c>
      <c r="C145" s="12">
        <v>200</v>
      </c>
      <c r="D145" s="5">
        <v>245000</v>
      </c>
      <c r="E145" s="5">
        <v>245000</v>
      </c>
    </row>
    <row r="146" spans="1:5" ht="32.25" customHeight="1" x14ac:dyDescent="0.3">
      <c r="A146" s="24" t="s">
        <v>255</v>
      </c>
      <c r="B146" s="19" t="s">
        <v>256</v>
      </c>
      <c r="C146" s="12"/>
      <c r="D146" s="14">
        <f t="shared" ref="D146:E146" si="28">D147</f>
        <v>110000</v>
      </c>
      <c r="E146" s="14">
        <f t="shared" si="28"/>
        <v>110000</v>
      </c>
    </row>
    <row r="147" spans="1:5" ht="68.25" customHeight="1" x14ac:dyDescent="0.3">
      <c r="A147" s="11" t="s">
        <v>257</v>
      </c>
      <c r="B147" s="12" t="s">
        <v>258</v>
      </c>
      <c r="C147" s="12">
        <v>800</v>
      </c>
      <c r="D147" s="5">
        <v>110000</v>
      </c>
      <c r="E147" s="5">
        <v>110000</v>
      </c>
    </row>
    <row r="148" spans="1:5" ht="135" customHeight="1" x14ac:dyDescent="0.3">
      <c r="A148" s="21" t="s">
        <v>513</v>
      </c>
      <c r="B148" s="19" t="s">
        <v>511</v>
      </c>
      <c r="C148" s="19"/>
      <c r="D148" s="14">
        <f t="shared" ref="D148:E148" si="29">D149</f>
        <v>18000</v>
      </c>
      <c r="E148" s="14">
        <f t="shared" si="29"/>
        <v>18000</v>
      </c>
    </row>
    <row r="149" spans="1:5" ht="141" customHeight="1" x14ac:dyDescent="0.3">
      <c r="A149" s="11" t="s">
        <v>514</v>
      </c>
      <c r="B149" s="12" t="s">
        <v>512</v>
      </c>
      <c r="C149" s="12">
        <v>200</v>
      </c>
      <c r="D149" s="5">
        <v>18000</v>
      </c>
      <c r="E149" s="5">
        <v>18000</v>
      </c>
    </row>
    <row r="150" spans="1:5" ht="69" customHeight="1" x14ac:dyDescent="0.3">
      <c r="A150" s="25" t="s">
        <v>259</v>
      </c>
      <c r="B150" s="17" t="s">
        <v>260</v>
      </c>
      <c r="C150" s="12"/>
      <c r="D150" s="13">
        <f t="shared" ref="D150:E150" si="30">D151</f>
        <v>890128.46</v>
      </c>
      <c r="E150" s="13">
        <f t="shared" si="30"/>
        <v>890128.46</v>
      </c>
    </row>
    <row r="151" spans="1:5" ht="51.75" customHeight="1" x14ac:dyDescent="0.3">
      <c r="A151" s="21" t="s">
        <v>261</v>
      </c>
      <c r="B151" s="19" t="s">
        <v>262</v>
      </c>
      <c r="C151" s="12"/>
      <c r="D151" s="14">
        <f t="shared" ref="D151:E151" si="31">SUM(D152:D153)</f>
        <v>890128.46</v>
      </c>
      <c r="E151" s="14">
        <f t="shared" si="31"/>
        <v>890128.46</v>
      </c>
    </row>
    <row r="152" spans="1:5" ht="116.25" customHeight="1" x14ac:dyDescent="0.3">
      <c r="A152" s="11" t="s">
        <v>516</v>
      </c>
      <c r="B152" s="12" t="s">
        <v>515</v>
      </c>
      <c r="C152" s="12">
        <v>500</v>
      </c>
      <c r="D152" s="5">
        <v>618553.61</v>
      </c>
      <c r="E152" s="5">
        <v>618553.61</v>
      </c>
    </row>
    <row r="153" spans="1:5" s="3" customFormat="1" ht="107.25" customHeight="1" x14ac:dyDescent="0.3">
      <c r="A153" s="11" t="s">
        <v>345</v>
      </c>
      <c r="B153" s="12" t="s">
        <v>263</v>
      </c>
      <c r="C153" s="12">
        <v>200</v>
      </c>
      <c r="D153" s="5">
        <v>271574.84999999998</v>
      </c>
      <c r="E153" s="5">
        <v>271574.84999999998</v>
      </c>
    </row>
    <row r="154" spans="1:5" s="3" customFormat="1" ht="88.5" customHeight="1" x14ac:dyDescent="0.3">
      <c r="A154" s="23" t="s">
        <v>380</v>
      </c>
      <c r="B154" s="17" t="s">
        <v>375</v>
      </c>
      <c r="C154" s="17"/>
      <c r="D154" s="13">
        <f t="shared" ref="D154:E155" si="32">D155</f>
        <v>2383821</v>
      </c>
      <c r="E154" s="13">
        <f t="shared" si="32"/>
        <v>2383821</v>
      </c>
    </row>
    <row r="155" spans="1:5" s="3" customFormat="1" ht="84.75" customHeight="1" x14ac:dyDescent="0.3">
      <c r="A155" s="21" t="s">
        <v>381</v>
      </c>
      <c r="B155" s="19" t="s">
        <v>376</v>
      </c>
      <c r="C155" s="19"/>
      <c r="D155" s="14">
        <f t="shared" si="32"/>
        <v>2383821</v>
      </c>
      <c r="E155" s="14">
        <f t="shared" si="32"/>
        <v>2383821</v>
      </c>
    </row>
    <row r="156" spans="1:5" s="3" customFormat="1" ht="109.5" customHeight="1" x14ac:dyDescent="0.3">
      <c r="A156" s="11" t="s">
        <v>382</v>
      </c>
      <c r="B156" s="12" t="s">
        <v>377</v>
      </c>
      <c r="C156" s="12">
        <v>400</v>
      </c>
      <c r="D156" s="5">
        <v>2383821</v>
      </c>
      <c r="E156" s="5">
        <v>2383821</v>
      </c>
    </row>
    <row r="157" spans="1:5" ht="69" customHeight="1" x14ac:dyDescent="0.3">
      <c r="A157" s="16" t="s">
        <v>201</v>
      </c>
      <c r="B157" s="17" t="s">
        <v>49</v>
      </c>
      <c r="C157" s="17"/>
      <c r="D157" s="13">
        <f t="shared" ref="D157:E157" si="33">D158+D168+D173+D177+D180+D183+D184</f>
        <v>18790224.779999997</v>
      </c>
      <c r="E157" s="13">
        <f t="shared" si="33"/>
        <v>18790352.059999999</v>
      </c>
    </row>
    <row r="158" spans="1:5" ht="46.5" customHeight="1" x14ac:dyDescent="0.3">
      <c r="A158" s="16" t="s">
        <v>202</v>
      </c>
      <c r="B158" s="17" t="s">
        <v>50</v>
      </c>
      <c r="C158" s="17"/>
      <c r="D158" s="13">
        <f t="shared" ref="D158:E158" si="34">D159+D166</f>
        <v>13639061.27</v>
      </c>
      <c r="E158" s="13">
        <f t="shared" si="34"/>
        <v>13639061.27</v>
      </c>
    </row>
    <row r="159" spans="1:5" s="4" customFormat="1" ht="47.25" customHeight="1" x14ac:dyDescent="0.3">
      <c r="A159" s="18" t="s">
        <v>52</v>
      </c>
      <c r="B159" s="19" t="s">
        <v>51</v>
      </c>
      <c r="C159" s="19"/>
      <c r="D159" s="14">
        <f>SUM(D160:D165)</f>
        <v>13589061.27</v>
      </c>
      <c r="E159" s="14">
        <f>SUM(E160:E165)</f>
        <v>13589061.27</v>
      </c>
    </row>
    <row r="160" spans="1:5" s="3" customFormat="1" ht="124.5" customHeight="1" x14ac:dyDescent="0.3">
      <c r="A160" s="20" t="s">
        <v>138</v>
      </c>
      <c r="B160" s="12" t="s">
        <v>53</v>
      </c>
      <c r="C160" s="12">
        <v>100</v>
      </c>
      <c r="D160" s="5">
        <v>11189801.869999999</v>
      </c>
      <c r="E160" s="5">
        <v>11189801.869999999</v>
      </c>
    </row>
    <row r="161" spans="1:5" ht="87" customHeight="1" x14ac:dyDescent="0.3">
      <c r="A161" s="20" t="s">
        <v>154</v>
      </c>
      <c r="B161" s="12" t="s">
        <v>53</v>
      </c>
      <c r="C161" s="12">
        <v>200</v>
      </c>
      <c r="D161" s="5">
        <v>1372724.25</v>
      </c>
      <c r="E161" s="5">
        <v>1372724.25</v>
      </c>
    </row>
    <row r="162" spans="1:5" s="3" customFormat="1" ht="67.5" customHeight="1" x14ac:dyDescent="0.3">
      <c r="A162" s="20" t="s">
        <v>151</v>
      </c>
      <c r="B162" s="12" t="s">
        <v>53</v>
      </c>
      <c r="C162" s="12">
        <v>800</v>
      </c>
      <c r="D162" s="5">
        <v>13600</v>
      </c>
      <c r="E162" s="5">
        <v>13600</v>
      </c>
    </row>
    <row r="163" spans="1:5" ht="148.5" customHeight="1" x14ac:dyDescent="0.3">
      <c r="A163" s="20" t="s">
        <v>139</v>
      </c>
      <c r="B163" s="12" t="s">
        <v>54</v>
      </c>
      <c r="C163" s="12">
        <v>100</v>
      </c>
      <c r="D163" s="5">
        <v>456267.15</v>
      </c>
      <c r="E163" s="5">
        <v>456267.15</v>
      </c>
    </row>
    <row r="164" spans="1:5" ht="102.75" customHeight="1" x14ac:dyDescent="0.3">
      <c r="A164" s="20" t="s">
        <v>155</v>
      </c>
      <c r="B164" s="12" t="s">
        <v>54</v>
      </c>
      <c r="C164" s="12">
        <v>200</v>
      </c>
      <c r="D164" s="5">
        <v>356668</v>
      </c>
      <c r="E164" s="5">
        <v>356668</v>
      </c>
    </row>
    <row r="165" spans="1:5" ht="84.75" customHeight="1" x14ac:dyDescent="0.3">
      <c r="A165" s="20" t="s">
        <v>557</v>
      </c>
      <c r="B165" s="12" t="s">
        <v>556</v>
      </c>
      <c r="C165" s="12">
        <v>200</v>
      </c>
      <c r="D165" s="5">
        <v>200000</v>
      </c>
      <c r="E165" s="5">
        <v>200000</v>
      </c>
    </row>
    <row r="166" spans="1:5" ht="74.25" customHeight="1" x14ac:dyDescent="0.3">
      <c r="A166" s="18" t="s">
        <v>488</v>
      </c>
      <c r="B166" s="19" t="s">
        <v>489</v>
      </c>
      <c r="C166" s="12"/>
      <c r="D166" s="14">
        <f t="shared" ref="D166:E166" si="35">D167</f>
        <v>50000</v>
      </c>
      <c r="E166" s="14">
        <f t="shared" si="35"/>
        <v>50000</v>
      </c>
    </row>
    <row r="167" spans="1:5" ht="162.75" customHeight="1" x14ac:dyDescent="0.3">
      <c r="A167" s="20" t="s">
        <v>544</v>
      </c>
      <c r="B167" s="12" t="s">
        <v>490</v>
      </c>
      <c r="C167" s="12">
        <v>100</v>
      </c>
      <c r="D167" s="5">
        <v>50000</v>
      </c>
      <c r="E167" s="5">
        <v>50000</v>
      </c>
    </row>
    <row r="168" spans="1:5" ht="50.25" customHeight="1" x14ac:dyDescent="0.3">
      <c r="A168" s="16" t="s">
        <v>56</v>
      </c>
      <c r="B168" s="17" t="s">
        <v>55</v>
      </c>
      <c r="C168" s="17"/>
      <c r="D168" s="13">
        <f t="shared" ref="D168:E168" si="36">D169+D171</f>
        <v>4579322.0999999996</v>
      </c>
      <c r="E168" s="13">
        <f t="shared" si="36"/>
        <v>4579322.0999999996</v>
      </c>
    </row>
    <row r="169" spans="1:5" s="4" customFormat="1" ht="51.75" customHeight="1" x14ac:dyDescent="0.3">
      <c r="A169" s="18" t="s">
        <v>58</v>
      </c>
      <c r="B169" s="19" t="s">
        <v>57</v>
      </c>
      <c r="C169" s="19"/>
      <c r="D169" s="14">
        <f t="shared" ref="D169:E169" si="37">D170</f>
        <v>4567931.42</v>
      </c>
      <c r="E169" s="14">
        <f t="shared" si="37"/>
        <v>4567931.42</v>
      </c>
    </row>
    <row r="170" spans="1:5" s="3" customFormat="1" ht="84" customHeight="1" x14ac:dyDescent="0.3">
      <c r="A170" s="20" t="s">
        <v>149</v>
      </c>
      <c r="B170" s="12" t="s">
        <v>59</v>
      </c>
      <c r="C170" s="12">
        <v>600</v>
      </c>
      <c r="D170" s="5">
        <v>4567931.42</v>
      </c>
      <c r="E170" s="5">
        <v>4567931.42</v>
      </c>
    </row>
    <row r="171" spans="1:5" s="3" customFormat="1" ht="54.75" customHeight="1" x14ac:dyDescent="0.3">
      <c r="A171" s="18" t="s">
        <v>491</v>
      </c>
      <c r="B171" s="19" t="s">
        <v>492</v>
      </c>
      <c r="C171" s="19"/>
      <c r="D171" s="14">
        <f t="shared" ref="D171:E171" si="38">D172</f>
        <v>11390.68</v>
      </c>
      <c r="E171" s="14">
        <f t="shared" si="38"/>
        <v>11390.68</v>
      </c>
    </row>
    <row r="172" spans="1:5" s="3" customFormat="1" ht="156" customHeight="1" x14ac:dyDescent="0.3">
      <c r="A172" s="20" t="s">
        <v>493</v>
      </c>
      <c r="B172" s="12" t="s">
        <v>494</v>
      </c>
      <c r="C172" s="12">
        <v>600</v>
      </c>
      <c r="D172" s="5">
        <v>11390.68</v>
      </c>
      <c r="E172" s="5">
        <v>11390.68</v>
      </c>
    </row>
    <row r="173" spans="1:5" ht="48" customHeight="1" x14ac:dyDescent="0.3">
      <c r="A173" s="16" t="s">
        <v>370</v>
      </c>
      <c r="B173" s="17" t="s">
        <v>60</v>
      </c>
      <c r="C173" s="17"/>
      <c r="D173" s="13">
        <f t="shared" ref="D173:E173" si="39">D174</f>
        <v>300841.41000000003</v>
      </c>
      <c r="E173" s="13">
        <f t="shared" si="39"/>
        <v>300968.69</v>
      </c>
    </row>
    <row r="174" spans="1:5" s="4" customFormat="1" ht="51.75" customHeight="1" x14ac:dyDescent="0.3">
      <c r="A174" s="18" t="s">
        <v>62</v>
      </c>
      <c r="B174" s="19" t="s">
        <v>61</v>
      </c>
      <c r="C174" s="19"/>
      <c r="D174" s="14">
        <f t="shared" ref="D174:E174" si="40">SUM(D175:D176)</f>
        <v>300841.41000000003</v>
      </c>
      <c r="E174" s="14">
        <f t="shared" si="40"/>
        <v>300968.69</v>
      </c>
    </row>
    <row r="175" spans="1:5" s="3" customFormat="1" ht="124.5" customHeight="1" x14ac:dyDescent="0.3">
      <c r="A175" s="20" t="s">
        <v>383</v>
      </c>
      <c r="B175" s="12" t="s">
        <v>63</v>
      </c>
      <c r="C175" s="12">
        <v>200</v>
      </c>
      <c r="D175" s="5">
        <v>220000</v>
      </c>
      <c r="E175" s="5">
        <v>220000</v>
      </c>
    </row>
    <row r="176" spans="1:5" s="3" customFormat="1" ht="112.5" x14ac:dyDescent="0.3">
      <c r="A176" s="20" t="s">
        <v>546</v>
      </c>
      <c r="B176" s="12" t="s">
        <v>545</v>
      </c>
      <c r="C176" s="12">
        <v>200</v>
      </c>
      <c r="D176" s="5">
        <f>92516.16-11558-116.75</f>
        <v>80841.41</v>
      </c>
      <c r="E176" s="5">
        <f>80159+809.69</f>
        <v>80968.69</v>
      </c>
    </row>
    <row r="177" spans="1:5" ht="47.25" customHeight="1" x14ac:dyDescent="0.3">
      <c r="A177" s="16" t="s">
        <v>172</v>
      </c>
      <c r="B177" s="17" t="s">
        <v>64</v>
      </c>
      <c r="C177" s="17"/>
      <c r="D177" s="13">
        <f t="shared" ref="D177:E177" si="41">D178</f>
        <v>50000</v>
      </c>
      <c r="E177" s="13">
        <f t="shared" si="41"/>
        <v>50000</v>
      </c>
    </row>
    <row r="178" spans="1:5" ht="45" customHeight="1" x14ac:dyDescent="0.3">
      <c r="A178" s="18" t="s">
        <v>203</v>
      </c>
      <c r="B178" s="19" t="s">
        <v>65</v>
      </c>
      <c r="C178" s="19"/>
      <c r="D178" s="14">
        <f t="shared" ref="D178:E178" si="42">SUM(D179:D179)</f>
        <v>50000</v>
      </c>
      <c r="E178" s="14">
        <f t="shared" si="42"/>
        <v>50000</v>
      </c>
    </row>
    <row r="179" spans="1:5" ht="70.5" customHeight="1" x14ac:dyDescent="0.3">
      <c r="A179" s="20" t="s">
        <v>173</v>
      </c>
      <c r="B179" s="12" t="s">
        <v>66</v>
      </c>
      <c r="C179" s="12">
        <v>200</v>
      </c>
      <c r="D179" s="5">
        <v>50000</v>
      </c>
      <c r="E179" s="5">
        <v>50000</v>
      </c>
    </row>
    <row r="180" spans="1:5" s="3" customFormat="1" ht="74.25" customHeight="1" x14ac:dyDescent="0.3">
      <c r="A180" s="16" t="s">
        <v>347</v>
      </c>
      <c r="B180" s="17" t="s">
        <v>67</v>
      </c>
      <c r="C180" s="17"/>
      <c r="D180" s="13">
        <f t="shared" ref="D180:E181" si="43">D181</f>
        <v>50000</v>
      </c>
      <c r="E180" s="13">
        <f t="shared" si="43"/>
        <v>50000</v>
      </c>
    </row>
    <row r="181" spans="1:5" ht="65.25" customHeight="1" x14ac:dyDescent="0.3">
      <c r="A181" s="18" t="s">
        <v>69</v>
      </c>
      <c r="B181" s="19" t="s">
        <v>68</v>
      </c>
      <c r="C181" s="19"/>
      <c r="D181" s="14">
        <f t="shared" si="43"/>
        <v>50000</v>
      </c>
      <c r="E181" s="14">
        <f t="shared" si="43"/>
        <v>50000</v>
      </c>
    </row>
    <row r="182" spans="1:5" s="4" customFormat="1" ht="71.25" customHeight="1" x14ac:dyDescent="0.3">
      <c r="A182" s="20" t="s">
        <v>156</v>
      </c>
      <c r="B182" s="12" t="s">
        <v>70</v>
      </c>
      <c r="C182" s="12">
        <v>200</v>
      </c>
      <c r="D182" s="5">
        <v>50000</v>
      </c>
      <c r="E182" s="5">
        <v>50000</v>
      </c>
    </row>
    <row r="183" spans="1:5" s="3" customFormat="1" ht="68.25" hidden="1" customHeight="1" x14ac:dyDescent="0.3">
      <c r="A183" s="16" t="s">
        <v>414</v>
      </c>
      <c r="B183" s="17" t="s">
        <v>71</v>
      </c>
      <c r="C183" s="17"/>
      <c r="D183" s="14"/>
      <c r="E183" s="14"/>
    </row>
    <row r="184" spans="1:5" s="3" customFormat="1" ht="73.5" customHeight="1" x14ac:dyDescent="0.3">
      <c r="A184" s="23" t="s">
        <v>373</v>
      </c>
      <c r="B184" s="17" t="s">
        <v>264</v>
      </c>
      <c r="C184" s="12"/>
      <c r="D184" s="13">
        <f>D185+D188+D189+D190</f>
        <v>171000</v>
      </c>
      <c r="E184" s="13">
        <f>E185+E188+E189+E190</f>
        <v>171000</v>
      </c>
    </row>
    <row r="185" spans="1:5" ht="48" customHeight="1" x14ac:dyDescent="0.3">
      <c r="A185" s="21" t="s">
        <v>265</v>
      </c>
      <c r="B185" s="19" t="s">
        <v>266</v>
      </c>
      <c r="C185" s="12"/>
      <c r="D185" s="14">
        <f t="shared" ref="D185:E185" si="44">D186+D187</f>
        <v>165000</v>
      </c>
      <c r="E185" s="14">
        <f t="shared" si="44"/>
        <v>165000</v>
      </c>
    </row>
    <row r="186" spans="1:5" ht="89.25" customHeight="1" x14ac:dyDescent="0.3">
      <c r="A186" s="11" t="s">
        <v>434</v>
      </c>
      <c r="B186" s="12" t="s">
        <v>267</v>
      </c>
      <c r="C186" s="12">
        <v>200</v>
      </c>
      <c r="D186" s="5">
        <v>133000</v>
      </c>
      <c r="E186" s="5">
        <v>133000</v>
      </c>
    </row>
    <row r="187" spans="1:5" ht="89.25" customHeight="1" x14ac:dyDescent="0.3">
      <c r="A187" s="11" t="s">
        <v>433</v>
      </c>
      <c r="B187" s="12" t="s">
        <v>267</v>
      </c>
      <c r="C187" s="12">
        <v>600</v>
      </c>
      <c r="D187" s="5">
        <v>32000</v>
      </c>
      <c r="E187" s="5">
        <v>32000</v>
      </c>
    </row>
    <row r="188" spans="1:5" s="3" customFormat="1" ht="49.5" hidden="1" customHeight="1" x14ac:dyDescent="0.3">
      <c r="A188" s="21" t="s">
        <v>268</v>
      </c>
      <c r="B188" s="19" t="s">
        <v>269</v>
      </c>
      <c r="C188" s="12"/>
      <c r="D188" s="14"/>
      <c r="E188" s="14"/>
    </row>
    <row r="189" spans="1:5" s="4" customFormat="1" ht="47.25" hidden="1" customHeight="1" x14ac:dyDescent="0.3">
      <c r="A189" s="21" t="s">
        <v>131</v>
      </c>
      <c r="B189" s="19" t="s">
        <v>270</v>
      </c>
      <c r="C189" s="19"/>
      <c r="D189" s="13"/>
      <c r="E189" s="13"/>
    </row>
    <row r="190" spans="1:5" s="4" customFormat="1" ht="47.25" customHeight="1" x14ac:dyDescent="0.3">
      <c r="A190" s="21" t="s">
        <v>268</v>
      </c>
      <c r="B190" s="19" t="s">
        <v>269</v>
      </c>
      <c r="C190" s="19"/>
      <c r="D190" s="14">
        <f>D191</f>
        <v>6000</v>
      </c>
      <c r="E190" s="14">
        <f>E191</f>
        <v>6000</v>
      </c>
    </row>
    <row r="191" spans="1:5" s="4" customFormat="1" ht="70.5" customHeight="1" x14ac:dyDescent="0.3">
      <c r="A191" s="11" t="s">
        <v>558</v>
      </c>
      <c r="B191" s="12" t="s">
        <v>559</v>
      </c>
      <c r="C191" s="12">
        <v>600</v>
      </c>
      <c r="D191" s="5">
        <v>6000</v>
      </c>
      <c r="E191" s="5">
        <v>6000</v>
      </c>
    </row>
    <row r="192" spans="1:5" ht="84" customHeight="1" x14ac:dyDescent="0.3">
      <c r="A192" s="16" t="s">
        <v>271</v>
      </c>
      <c r="B192" s="17" t="s">
        <v>72</v>
      </c>
      <c r="C192" s="17"/>
      <c r="D192" s="13">
        <f t="shared" ref="D192:E192" si="45">D193+D200+D208</f>
        <v>2832400.29</v>
      </c>
      <c r="E192" s="13">
        <f t="shared" si="45"/>
        <v>2832400.29</v>
      </c>
    </row>
    <row r="193" spans="1:5" ht="49.5" customHeight="1" x14ac:dyDescent="0.3">
      <c r="A193" s="16" t="s">
        <v>204</v>
      </c>
      <c r="B193" s="17" t="s">
        <v>73</v>
      </c>
      <c r="C193" s="17"/>
      <c r="D193" s="13">
        <f t="shared" ref="D193:E193" si="46">D194</f>
        <v>137900</v>
      </c>
      <c r="E193" s="13">
        <f t="shared" si="46"/>
        <v>137900</v>
      </c>
    </row>
    <row r="194" spans="1:5" s="4" customFormat="1" ht="66.75" customHeight="1" x14ac:dyDescent="0.3">
      <c r="A194" s="21" t="s">
        <v>272</v>
      </c>
      <c r="B194" s="19" t="s">
        <v>273</v>
      </c>
      <c r="C194" s="19"/>
      <c r="D194" s="14">
        <f t="shared" ref="D194:E194" si="47">SUM(D195:D199)</f>
        <v>137900</v>
      </c>
      <c r="E194" s="14">
        <f t="shared" si="47"/>
        <v>137900</v>
      </c>
    </row>
    <row r="195" spans="1:5" s="3" customFormat="1" ht="82.5" customHeight="1" x14ac:dyDescent="0.3">
      <c r="A195" s="20" t="s">
        <v>157</v>
      </c>
      <c r="B195" s="12" t="s">
        <v>274</v>
      </c>
      <c r="C195" s="12">
        <v>200</v>
      </c>
      <c r="D195" s="5">
        <v>0</v>
      </c>
      <c r="E195" s="5">
        <v>0</v>
      </c>
    </row>
    <row r="196" spans="1:5" s="3" customFormat="1" ht="82.5" customHeight="1" x14ac:dyDescent="0.3">
      <c r="A196" s="20" t="s">
        <v>600</v>
      </c>
      <c r="B196" s="12" t="s">
        <v>274</v>
      </c>
      <c r="C196" s="12">
        <v>600</v>
      </c>
      <c r="D196" s="5">
        <v>18800</v>
      </c>
      <c r="E196" s="5">
        <v>18800</v>
      </c>
    </row>
    <row r="197" spans="1:5" ht="105.75" customHeight="1" x14ac:dyDescent="0.3">
      <c r="A197" s="20" t="s">
        <v>158</v>
      </c>
      <c r="B197" s="12" t="s">
        <v>275</v>
      </c>
      <c r="C197" s="12">
        <v>200</v>
      </c>
      <c r="D197" s="5">
        <v>4300</v>
      </c>
      <c r="E197" s="5">
        <v>4300</v>
      </c>
    </row>
    <row r="198" spans="1:5" ht="92.25" customHeight="1" x14ac:dyDescent="0.3">
      <c r="A198" s="20" t="s">
        <v>205</v>
      </c>
      <c r="B198" s="12" t="s">
        <v>276</v>
      </c>
      <c r="C198" s="12">
        <v>200</v>
      </c>
      <c r="D198" s="5">
        <v>104800</v>
      </c>
      <c r="E198" s="5">
        <v>104800</v>
      </c>
    </row>
    <row r="199" spans="1:5" ht="92.25" customHeight="1" x14ac:dyDescent="0.3">
      <c r="A199" s="20" t="s">
        <v>518</v>
      </c>
      <c r="B199" s="12" t="s">
        <v>517</v>
      </c>
      <c r="C199" s="12">
        <v>200</v>
      </c>
      <c r="D199" s="5">
        <v>10000</v>
      </c>
      <c r="E199" s="5">
        <v>10000</v>
      </c>
    </row>
    <row r="200" spans="1:5" s="4" customFormat="1" ht="37.5" x14ac:dyDescent="0.3">
      <c r="A200" s="16" t="s">
        <v>206</v>
      </c>
      <c r="B200" s="17" t="s">
        <v>74</v>
      </c>
      <c r="C200" s="17"/>
      <c r="D200" s="13">
        <f t="shared" ref="D200:E200" si="48">D201</f>
        <v>2549500.29</v>
      </c>
      <c r="E200" s="13">
        <f t="shared" si="48"/>
        <v>2549500.29</v>
      </c>
    </row>
    <row r="201" spans="1:5" s="3" customFormat="1" ht="66" customHeight="1" x14ac:dyDescent="0.3">
      <c r="A201" s="21" t="s">
        <v>277</v>
      </c>
      <c r="B201" s="19" t="s">
        <v>278</v>
      </c>
      <c r="C201" s="19"/>
      <c r="D201" s="14">
        <f t="shared" ref="D201:E201" si="49">SUM(D202:D207)</f>
        <v>2549500.29</v>
      </c>
      <c r="E201" s="14">
        <f t="shared" si="49"/>
        <v>2549500.29</v>
      </c>
    </row>
    <row r="202" spans="1:5" ht="75" x14ac:dyDescent="0.3">
      <c r="A202" s="20" t="s">
        <v>334</v>
      </c>
      <c r="B202" s="12" t="s">
        <v>279</v>
      </c>
      <c r="C202" s="12">
        <v>200</v>
      </c>
      <c r="D202" s="5">
        <v>100000</v>
      </c>
      <c r="E202" s="5">
        <v>100000</v>
      </c>
    </row>
    <row r="203" spans="1:5" ht="56.25" x14ac:dyDescent="0.3">
      <c r="A203" s="20" t="s">
        <v>435</v>
      </c>
      <c r="B203" s="12" t="s">
        <v>279</v>
      </c>
      <c r="C203" s="12">
        <v>800</v>
      </c>
      <c r="D203" s="5">
        <f>30000+20000</f>
        <v>50000</v>
      </c>
      <c r="E203" s="5">
        <f>30000+20000</f>
        <v>50000</v>
      </c>
    </row>
    <row r="204" spans="1:5" ht="75" x14ac:dyDescent="0.3">
      <c r="A204" s="11" t="s">
        <v>346</v>
      </c>
      <c r="B204" s="12" t="s">
        <v>335</v>
      </c>
      <c r="C204" s="12">
        <v>600</v>
      </c>
      <c r="D204" s="5">
        <v>190700</v>
      </c>
      <c r="E204" s="5">
        <v>190700</v>
      </c>
    </row>
    <row r="205" spans="1:5" ht="112.5" x14ac:dyDescent="0.3">
      <c r="A205" s="11" t="s">
        <v>451</v>
      </c>
      <c r="B205" s="12" t="s">
        <v>450</v>
      </c>
      <c r="C205" s="12">
        <v>100</v>
      </c>
      <c r="D205" s="5">
        <f>2187624.05-130323.76</f>
        <v>2057300.2899999998</v>
      </c>
      <c r="E205" s="5">
        <f>2187624.05-130323.76</f>
        <v>2057300.2899999998</v>
      </c>
    </row>
    <row r="206" spans="1:5" ht="75" x14ac:dyDescent="0.3">
      <c r="A206" s="11" t="s">
        <v>519</v>
      </c>
      <c r="B206" s="12" t="s">
        <v>450</v>
      </c>
      <c r="C206" s="12">
        <v>200</v>
      </c>
      <c r="D206" s="5">
        <v>150000</v>
      </c>
      <c r="E206" s="5">
        <v>150000</v>
      </c>
    </row>
    <row r="207" spans="1:5" ht="56.25" x14ac:dyDescent="0.3">
      <c r="A207" s="11" t="s">
        <v>520</v>
      </c>
      <c r="B207" s="12" t="s">
        <v>450</v>
      </c>
      <c r="C207" s="12">
        <v>800</v>
      </c>
      <c r="D207" s="5">
        <v>1500</v>
      </c>
      <c r="E207" s="5">
        <v>1500</v>
      </c>
    </row>
    <row r="208" spans="1:5" s="3" customFormat="1" ht="71.25" customHeight="1" x14ac:dyDescent="0.3">
      <c r="A208" s="23" t="s">
        <v>280</v>
      </c>
      <c r="B208" s="17" t="s">
        <v>281</v>
      </c>
      <c r="C208" s="12"/>
      <c r="D208" s="13">
        <f t="shared" ref="D208:E208" si="50">D209</f>
        <v>145000</v>
      </c>
      <c r="E208" s="13">
        <f t="shared" si="50"/>
        <v>145000</v>
      </c>
    </row>
    <row r="209" spans="1:5" ht="66" customHeight="1" x14ac:dyDescent="0.3">
      <c r="A209" s="21" t="s">
        <v>282</v>
      </c>
      <c r="B209" s="19" t="s">
        <v>283</v>
      </c>
      <c r="C209" s="12"/>
      <c r="D209" s="14">
        <f>SUM(D210:D213)</f>
        <v>145000</v>
      </c>
      <c r="E209" s="14">
        <f>SUM(E210:E213)</f>
        <v>145000</v>
      </c>
    </row>
    <row r="210" spans="1:5" s="3" customFormat="1" ht="68.25" customHeight="1" x14ac:dyDescent="0.3">
      <c r="A210" s="11" t="s">
        <v>284</v>
      </c>
      <c r="B210" s="12" t="s">
        <v>285</v>
      </c>
      <c r="C210" s="12">
        <v>200</v>
      </c>
      <c r="D210" s="5">
        <v>10000</v>
      </c>
      <c r="E210" s="5">
        <v>10000</v>
      </c>
    </row>
    <row r="211" spans="1:5" ht="63.75" customHeight="1" x14ac:dyDescent="0.3">
      <c r="A211" s="11" t="s">
        <v>159</v>
      </c>
      <c r="B211" s="12" t="s">
        <v>286</v>
      </c>
      <c r="C211" s="12">
        <v>200</v>
      </c>
      <c r="D211" s="5">
        <v>10000</v>
      </c>
      <c r="E211" s="5">
        <v>10000</v>
      </c>
    </row>
    <row r="212" spans="1:5" ht="85.5" customHeight="1" x14ac:dyDescent="0.3">
      <c r="A212" s="11" t="s">
        <v>287</v>
      </c>
      <c r="B212" s="12" t="s">
        <v>288</v>
      </c>
      <c r="C212" s="12">
        <v>200</v>
      </c>
      <c r="D212" s="5">
        <v>81000</v>
      </c>
      <c r="E212" s="5">
        <v>81000</v>
      </c>
    </row>
    <row r="213" spans="1:5" ht="111" customHeight="1" x14ac:dyDescent="0.3">
      <c r="A213" s="11" t="s">
        <v>436</v>
      </c>
      <c r="B213" s="12" t="s">
        <v>289</v>
      </c>
      <c r="C213" s="12">
        <v>600</v>
      </c>
      <c r="D213" s="5">
        <v>44000</v>
      </c>
      <c r="E213" s="5">
        <v>44000</v>
      </c>
    </row>
    <row r="214" spans="1:5" s="4" customFormat="1" ht="66" customHeight="1" x14ac:dyDescent="0.3">
      <c r="A214" s="16" t="s">
        <v>207</v>
      </c>
      <c r="B214" s="17" t="s">
        <v>75</v>
      </c>
      <c r="C214" s="17"/>
      <c r="D214" s="13">
        <f t="shared" ref="D214:E214" si="51">D215+D221+D227+D231</f>
        <v>1235736.24</v>
      </c>
      <c r="E214" s="13">
        <f t="shared" si="51"/>
        <v>1255002.77</v>
      </c>
    </row>
    <row r="215" spans="1:5" s="3" customFormat="1" ht="49.5" customHeight="1" x14ac:dyDescent="0.3">
      <c r="A215" s="16" t="s">
        <v>208</v>
      </c>
      <c r="B215" s="17" t="s">
        <v>76</v>
      </c>
      <c r="C215" s="17"/>
      <c r="D215" s="13">
        <f t="shared" ref="D215:E215" si="52">D216</f>
        <v>135000</v>
      </c>
      <c r="E215" s="13">
        <f t="shared" si="52"/>
        <v>135000</v>
      </c>
    </row>
    <row r="216" spans="1:5" ht="49.5" customHeight="1" x14ac:dyDescent="0.3">
      <c r="A216" s="18" t="s">
        <v>209</v>
      </c>
      <c r="B216" s="19" t="s">
        <v>77</v>
      </c>
      <c r="C216" s="19"/>
      <c r="D216" s="14">
        <f t="shared" ref="D216:E216" si="53">SUM(D217:D220)</f>
        <v>135000</v>
      </c>
      <c r="E216" s="14">
        <f t="shared" si="53"/>
        <v>135000</v>
      </c>
    </row>
    <row r="217" spans="1:5" s="4" customFormat="1" ht="93.75" x14ac:dyDescent="0.3">
      <c r="A217" s="11" t="s">
        <v>290</v>
      </c>
      <c r="B217" s="12" t="s">
        <v>78</v>
      </c>
      <c r="C217" s="12">
        <v>800</v>
      </c>
      <c r="D217" s="5">
        <v>45000</v>
      </c>
      <c r="E217" s="5">
        <v>45000</v>
      </c>
    </row>
    <row r="218" spans="1:5" s="4" customFormat="1" ht="104.25" customHeight="1" x14ac:dyDescent="0.3">
      <c r="A218" s="11" t="s">
        <v>291</v>
      </c>
      <c r="B218" s="12" t="s">
        <v>79</v>
      </c>
      <c r="C218" s="12">
        <v>800</v>
      </c>
      <c r="D218" s="5">
        <v>45000</v>
      </c>
      <c r="E218" s="5">
        <v>45000</v>
      </c>
    </row>
    <row r="219" spans="1:5" s="3" customFormat="1" ht="105.75" customHeight="1" x14ac:dyDescent="0.3">
      <c r="A219" s="11" t="s">
        <v>292</v>
      </c>
      <c r="B219" s="12" t="s">
        <v>293</v>
      </c>
      <c r="C219" s="12">
        <v>800</v>
      </c>
      <c r="D219" s="5">
        <v>20000</v>
      </c>
      <c r="E219" s="5">
        <v>20000</v>
      </c>
    </row>
    <row r="220" spans="1:5" ht="84" customHeight="1" x14ac:dyDescent="0.3">
      <c r="A220" s="11" t="s">
        <v>294</v>
      </c>
      <c r="B220" s="12" t="s">
        <v>295</v>
      </c>
      <c r="C220" s="12">
        <v>800</v>
      </c>
      <c r="D220" s="5">
        <v>25000</v>
      </c>
      <c r="E220" s="5">
        <v>25000</v>
      </c>
    </row>
    <row r="221" spans="1:5" ht="56.25" x14ac:dyDescent="0.3">
      <c r="A221" s="16" t="s">
        <v>210</v>
      </c>
      <c r="B221" s="17" t="s">
        <v>80</v>
      </c>
      <c r="C221" s="17"/>
      <c r="D221" s="13">
        <f t="shared" ref="D221:E221" si="54">D222</f>
        <v>546736.24</v>
      </c>
      <c r="E221" s="13">
        <f t="shared" si="54"/>
        <v>566002.77</v>
      </c>
    </row>
    <row r="222" spans="1:5" s="3" customFormat="1" ht="52.5" customHeight="1" x14ac:dyDescent="0.3">
      <c r="A222" s="18" t="s">
        <v>211</v>
      </c>
      <c r="B222" s="19" t="s">
        <v>81</v>
      </c>
      <c r="C222" s="19"/>
      <c r="D222" s="14">
        <f>SUM(D223:D226)</f>
        <v>546736.24</v>
      </c>
      <c r="E222" s="14">
        <f>SUM(E223:E226)</f>
        <v>566002.77</v>
      </c>
    </row>
    <row r="223" spans="1:5" s="4" customFormat="1" ht="99.75" customHeight="1" x14ac:dyDescent="0.3">
      <c r="A223" s="11" t="s">
        <v>410</v>
      </c>
      <c r="B223" s="12" t="s">
        <v>389</v>
      </c>
      <c r="C223" s="12">
        <v>200</v>
      </c>
      <c r="D223" s="5">
        <v>60000</v>
      </c>
      <c r="E223" s="5">
        <v>60000</v>
      </c>
    </row>
    <row r="224" spans="1:5" s="4" customFormat="1" ht="115.5" customHeight="1" x14ac:dyDescent="0.3">
      <c r="A224" s="11" t="s">
        <v>391</v>
      </c>
      <c r="B224" s="12" t="s">
        <v>390</v>
      </c>
      <c r="C224" s="12">
        <v>200</v>
      </c>
      <c r="D224" s="5">
        <f>210000+1643.65</f>
        <v>211643.65</v>
      </c>
      <c r="E224" s="5">
        <f>210000+1783.63</f>
        <v>211783.63</v>
      </c>
    </row>
    <row r="225" spans="1:5" s="4" customFormat="1" ht="77.25" customHeight="1" x14ac:dyDescent="0.3">
      <c r="A225" s="11" t="s">
        <v>522</v>
      </c>
      <c r="B225" s="12" t="s">
        <v>521</v>
      </c>
      <c r="C225" s="12">
        <v>200</v>
      </c>
      <c r="D225" s="5">
        <v>100000</v>
      </c>
      <c r="E225" s="5">
        <v>100000</v>
      </c>
    </row>
    <row r="226" spans="1:5" s="4" customFormat="1" ht="85.5" customHeight="1" x14ac:dyDescent="0.3">
      <c r="A226" s="11" t="s">
        <v>571</v>
      </c>
      <c r="B226" s="12" t="s">
        <v>570</v>
      </c>
      <c r="C226" s="12">
        <v>200</v>
      </c>
      <c r="D226" s="5">
        <f>138967.22+1403.71+36001.66+363.65-1643.65</f>
        <v>175092.59</v>
      </c>
      <c r="E226" s="5">
        <f>172108.97+1738.47+21933.77+221.56-1783.63</f>
        <v>194219.13999999998</v>
      </c>
    </row>
    <row r="227" spans="1:5" s="3" customFormat="1" ht="85.5" customHeight="1" x14ac:dyDescent="0.3">
      <c r="A227" s="16" t="s">
        <v>212</v>
      </c>
      <c r="B227" s="17" t="s">
        <v>82</v>
      </c>
      <c r="C227" s="17"/>
      <c r="D227" s="13">
        <f t="shared" ref="D227:E227" si="55">D228</f>
        <v>254000</v>
      </c>
      <c r="E227" s="13">
        <f t="shared" si="55"/>
        <v>254000</v>
      </c>
    </row>
    <row r="228" spans="1:5" ht="50.25" customHeight="1" x14ac:dyDescent="0.3">
      <c r="A228" s="18" t="s">
        <v>213</v>
      </c>
      <c r="B228" s="19" t="s">
        <v>83</v>
      </c>
      <c r="C228" s="19"/>
      <c r="D228" s="14">
        <f t="shared" ref="D228:E228" si="56">SUM(D229:D230)</f>
        <v>254000</v>
      </c>
      <c r="E228" s="14">
        <f t="shared" si="56"/>
        <v>254000</v>
      </c>
    </row>
    <row r="229" spans="1:5" ht="136.5" customHeight="1" x14ac:dyDescent="0.3">
      <c r="A229" s="20" t="s">
        <v>415</v>
      </c>
      <c r="B229" s="12" t="s">
        <v>296</v>
      </c>
      <c r="C229" s="12">
        <v>200</v>
      </c>
      <c r="D229" s="5">
        <v>154000</v>
      </c>
      <c r="E229" s="5">
        <v>154000</v>
      </c>
    </row>
    <row r="230" spans="1:5" ht="103.5" customHeight="1" x14ac:dyDescent="0.3">
      <c r="A230" s="20" t="s">
        <v>523</v>
      </c>
      <c r="B230" s="12" t="s">
        <v>532</v>
      </c>
      <c r="C230" s="12">
        <v>200</v>
      </c>
      <c r="D230" s="5">
        <v>100000</v>
      </c>
      <c r="E230" s="5">
        <v>100000</v>
      </c>
    </row>
    <row r="231" spans="1:5" s="3" customFormat="1" ht="129.75" customHeight="1" x14ac:dyDescent="0.3">
      <c r="A231" s="23" t="s">
        <v>421</v>
      </c>
      <c r="B231" s="17" t="s">
        <v>422</v>
      </c>
      <c r="C231" s="12"/>
      <c r="D231" s="13">
        <f t="shared" ref="D231:E231" si="57">D232</f>
        <v>300000</v>
      </c>
      <c r="E231" s="13">
        <f t="shared" si="57"/>
        <v>300000</v>
      </c>
    </row>
    <row r="232" spans="1:5" ht="102.75" customHeight="1" x14ac:dyDescent="0.3">
      <c r="A232" s="21" t="s">
        <v>411</v>
      </c>
      <c r="B232" s="19" t="s">
        <v>423</v>
      </c>
      <c r="C232" s="12"/>
      <c r="D232" s="14">
        <f t="shared" ref="D232:E232" si="58">SUM(D233:D234)</f>
        <v>300000</v>
      </c>
      <c r="E232" s="14">
        <f t="shared" si="58"/>
        <v>300000</v>
      </c>
    </row>
    <row r="233" spans="1:5" ht="114" customHeight="1" x14ac:dyDescent="0.3">
      <c r="A233" s="11" t="s">
        <v>392</v>
      </c>
      <c r="B233" s="12" t="s">
        <v>424</v>
      </c>
      <c r="C233" s="12">
        <v>200</v>
      </c>
      <c r="D233" s="5">
        <v>200000</v>
      </c>
      <c r="E233" s="5">
        <v>200000</v>
      </c>
    </row>
    <row r="234" spans="1:5" ht="89.25" customHeight="1" x14ac:dyDescent="0.3">
      <c r="A234" s="11" t="s">
        <v>393</v>
      </c>
      <c r="B234" s="12" t="s">
        <v>425</v>
      </c>
      <c r="C234" s="12">
        <v>200</v>
      </c>
      <c r="D234" s="5">
        <v>100000</v>
      </c>
      <c r="E234" s="5">
        <v>100000</v>
      </c>
    </row>
    <row r="235" spans="1:5" ht="83.25" customHeight="1" x14ac:dyDescent="0.3">
      <c r="A235" s="16" t="s">
        <v>416</v>
      </c>
      <c r="B235" s="17" t="s">
        <v>84</v>
      </c>
      <c r="C235" s="17"/>
      <c r="D235" s="13">
        <f t="shared" ref="D235:E236" si="59">D236</f>
        <v>110000</v>
      </c>
      <c r="E235" s="13">
        <f t="shared" si="59"/>
        <v>110000</v>
      </c>
    </row>
    <row r="236" spans="1:5" s="4" customFormat="1" ht="66.75" customHeight="1" x14ac:dyDescent="0.3">
      <c r="A236" s="16" t="s">
        <v>214</v>
      </c>
      <c r="B236" s="17" t="s">
        <v>85</v>
      </c>
      <c r="C236" s="17"/>
      <c r="D236" s="13">
        <f t="shared" si="59"/>
        <v>110000</v>
      </c>
      <c r="E236" s="13">
        <f t="shared" si="59"/>
        <v>110000</v>
      </c>
    </row>
    <row r="237" spans="1:5" s="4" customFormat="1" ht="65.25" customHeight="1" x14ac:dyDescent="0.3">
      <c r="A237" s="18" t="s">
        <v>215</v>
      </c>
      <c r="B237" s="19" t="s">
        <v>86</v>
      </c>
      <c r="C237" s="19"/>
      <c r="D237" s="14">
        <f t="shared" ref="D237:E237" si="60">SUM(D238:D238)</f>
        <v>110000</v>
      </c>
      <c r="E237" s="14">
        <f t="shared" si="60"/>
        <v>110000</v>
      </c>
    </row>
    <row r="238" spans="1:5" s="3" customFormat="1" ht="106.5" customHeight="1" x14ac:dyDescent="0.3">
      <c r="A238" s="20" t="s">
        <v>338</v>
      </c>
      <c r="B238" s="12" t="s">
        <v>87</v>
      </c>
      <c r="C238" s="12">
        <v>600</v>
      </c>
      <c r="D238" s="5">
        <v>110000</v>
      </c>
      <c r="E238" s="5">
        <v>110000</v>
      </c>
    </row>
    <row r="239" spans="1:5" ht="103.5" customHeight="1" x14ac:dyDescent="0.3">
      <c r="A239" s="16" t="s">
        <v>89</v>
      </c>
      <c r="B239" s="17" t="s">
        <v>88</v>
      </c>
      <c r="C239" s="17"/>
      <c r="D239" s="13">
        <f>D240+D249</f>
        <v>234800</v>
      </c>
      <c r="E239" s="13">
        <f>E240+E249</f>
        <v>234800</v>
      </c>
    </row>
    <row r="240" spans="1:5" ht="85.5" customHeight="1" x14ac:dyDescent="0.3">
      <c r="A240" s="16" t="s">
        <v>163</v>
      </c>
      <c r="B240" s="17" t="s">
        <v>90</v>
      </c>
      <c r="C240" s="17"/>
      <c r="D240" s="13">
        <f t="shared" ref="D240:E240" si="61">D241+D245</f>
        <v>80000</v>
      </c>
      <c r="E240" s="13">
        <f t="shared" si="61"/>
        <v>80000</v>
      </c>
    </row>
    <row r="241" spans="1:5" ht="70.5" customHeight="1" x14ac:dyDescent="0.3">
      <c r="A241" s="18" t="s">
        <v>92</v>
      </c>
      <c r="B241" s="19" t="s">
        <v>91</v>
      </c>
      <c r="C241" s="19"/>
      <c r="D241" s="14">
        <f>SUM(D242:D244)</f>
        <v>20000</v>
      </c>
      <c r="E241" s="14">
        <f>SUM(E242:E244)</f>
        <v>20000</v>
      </c>
    </row>
    <row r="242" spans="1:5" s="4" customFormat="1" ht="102" customHeight="1" x14ac:dyDescent="0.3">
      <c r="A242" s="20" t="s">
        <v>160</v>
      </c>
      <c r="B242" s="12" t="s">
        <v>93</v>
      </c>
      <c r="C242" s="12">
        <v>200</v>
      </c>
      <c r="D242" s="5">
        <v>10000</v>
      </c>
      <c r="E242" s="5">
        <v>10000</v>
      </c>
    </row>
    <row r="243" spans="1:5" s="4" customFormat="1" ht="87.75" customHeight="1" x14ac:dyDescent="0.3">
      <c r="A243" s="20" t="s">
        <v>297</v>
      </c>
      <c r="B243" s="12" t="s">
        <v>94</v>
      </c>
      <c r="C243" s="12">
        <v>200</v>
      </c>
      <c r="D243" s="5">
        <v>0</v>
      </c>
      <c r="E243" s="5">
        <v>0</v>
      </c>
    </row>
    <row r="244" spans="1:5" s="4" customFormat="1" ht="87.75" customHeight="1" x14ac:dyDescent="0.3">
      <c r="A244" s="20" t="s">
        <v>601</v>
      </c>
      <c r="B244" s="12" t="s">
        <v>94</v>
      </c>
      <c r="C244" s="12">
        <v>600</v>
      </c>
      <c r="D244" s="5">
        <v>10000</v>
      </c>
      <c r="E244" s="5">
        <v>10000</v>
      </c>
    </row>
    <row r="245" spans="1:5" ht="67.5" customHeight="1" x14ac:dyDescent="0.3">
      <c r="A245" s="18" t="s">
        <v>96</v>
      </c>
      <c r="B245" s="19" t="s">
        <v>95</v>
      </c>
      <c r="C245" s="19"/>
      <c r="D245" s="14">
        <f t="shared" ref="D245:E245" si="62">SUM(D246:D248)</f>
        <v>60000</v>
      </c>
      <c r="E245" s="14">
        <f t="shared" si="62"/>
        <v>60000</v>
      </c>
    </row>
    <row r="246" spans="1:5" ht="87" customHeight="1" x14ac:dyDescent="0.3">
      <c r="A246" s="20" t="s">
        <v>170</v>
      </c>
      <c r="B246" s="12" t="s">
        <v>97</v>
      </c>
      <c r="C246" s="12">
        <v>200</v>
      </c>
      <c r="D246" s="5">
        <v>30000</v>
      </c>
      <c r="E246" s="5">
        <v>30000</v>
      </c>
    </row>
    <row r="247" spans="1:5" ht="83.25" customHeight="1" x14ac:dyDescent="0.3">
      <c r="A247" s="20" t="s">
        <v>161</v>
      </c>
      <c r="B247" s="12" t="s">
        <v>98</v>
      </c>
      <c r="C247" s="12">
        <v>200</v>
      </c>
      <c r="D247" s="5">
        <v>10000</v>
      </c>
      <c r="E247" s="5">
        <v>10000</v>
      </c>
    </row>
    <row r="248" spans="1:5" ht="83.25" customHeight="1" x14ac:dyDescent="0.3">
      <c r="A248" s="20" t="s">
        <v>539</v>
      </c>
      <c r="B248" s="12" t="s">
        <v>98</v>
      </c>
      <c r="C248" s="12">
        <v>600</v>
      </c>
      <c r="D248" s="5">
        <v>20000</v>
      </c>
      <c r="E248" s="5">
        <v>20000</v>
      </c>
    </row>
    <row r="249" spans="1:5" s="3" customFormat="1" ht="128.25" customHeight="1" x14ac:dyDescent="0.3">
      <c r="A249" s="16" t="s">
        <v>339</v>
      </c>
      <c r="B249" s="17" t="s">
        <v>99</v>
      </c>
      <c r="C249" s="17"/>
      <c r="D249" s="13">
        <f t="shared" ref="D249:E250" si="63">D250</f>
        <v>154800</v>
      </c>
      <c r="E249" s="13">
        <f t="shared" si="63"/>
        <v>154800</v>
      </c>
    </row>
    <row r="250" spans="1:5" ht="70.5" customHeight="1" x14ac:dyDescent="0.3">
      <c r="A250" s="18" t="s">
        <v>340</v>
      </c>
      <c r="B250" s="19" t="s">
        <v>100</v>
      </c>
      <c r="C250" s="19"/>
      <c r="D250" s="14">
        <f t="shared" si="63"/>
        <v>154800</v>
      </c>
      <c r="E250" s="14">
        <f t="shared" si="63"/>
        <v>154800</v>
      </c>
    </row>
    <row r="251" spans="1:5" ht="144.75" customHeight="1" x14ac:dyDescent="0.3">
      <c r="A251" s="20" t="s">
        <v>341</v>
      </c>
      <c r="B251" s="12" t="s">
        <v>101</v>
      </c>
      <c r="C251" s="12">
        <v>600</v>
      </c>
      <c r="D251" s="5">
        <v>154800</v>
      </c>
      <c r="E251" s="5">
        <v>154800</v>
      </c>
    </row>
    <row r="252" spans="1:5" ht="90" customHeight="1" x14ac:dyDescent="0.3">
      <c r="A252" s="16" t="s">
        <v>216</v>
      </c>
      <c r="B252" s="17" t="s">
        <v>102</v>
      </c>
      <c r="C252" s="17"/>
      <c r="D252" s="13">
        <f t="shared" ref="D252:E252" si="64">D253+D272+D280+D268</f>
        <v>53414102.07</v>
      </c>
      <c r="E252" s="13">
        <f t="shared" si="64"/>
        <v>53414102.07</v>
      </c>
    </row>
    <row r="253" spans="1:5" ht="93" customHeight="1" x14ac:dyDescent="0.3">
      <c r="A253" s="16" t="s">
        <v>217</v>
      </c>
      <c r="B253" s="17" t="s">
        <v>103</v>
      </c>
      <c r="C253" s="17"/>
      <c r="D253" s="13">
        <f t="shared" ref="D253:E253" si="65">D254+D256+D260+D265</f>
        <v>46409687.420000002</v>
      </c>
      <c r="E253" s="13">
        <f t="shared" si="65"/>
        <v>46409687.420000002</v>
      </c>
    </row>
    <row r="254" spans="1:5" s="4" customFormat="1" ht="63" customHeight="1" x14ac:dyDescent="0.3">
      <c r="A254" s="18" t="s">
        <v>105</v>
      </c>
      <c r="B254" s="19" t="s">
        <v>104</v>
      </c>
      <c r="C254" s="19"/>
      <c r="D254" s="14">
        <f t="shared" ref="D254:E254" si="66">D255</f>
        <v>1426421</v>
      </c>
      <c r="E254" s="14">
        <f t="shared" si="66"/>
        <v>1426421</v>
      </c>
    </row>
    <row r="255" spans="1:5" s="3" customFormat="1" ht="126" customHeight="1" x14ac:dyDescent="0.3">
      <c r="A255" s="20" t="s">
        <v>140</v>
      </c>
      <c r="B255" s="12" t="s">
        <v>106</v>
      </c>
      <c r="C255" s="12">
        <v>100</v>
      </c>
      <c r="D255" s="5">
        <v>1426421</v>
      </c>
      <c r="E255" s="5">
        <v>1426421</v>
      </c>
    </row>
    <row r="256" spans="1:5" ht="88.5" customHeight="1" x14ac:dyDescent="0.3">
      <c r="A256" s="18" t="s">
        <v>218</v>
      </c>
      <c r="B256" s="19" t="s">
        <v>107</v>
      </c>
      <c r="C256" s="19"/>
      <c r="D256" s="14">
        <f t="shared" ref="D256:E256" si="67">SUM(D257:D259)</f>
        <v>44315446.07</v>
      </c>
      <c r="E256" s="14">
        <f t="shared" si="67"/>
        <v>44315446.07</v>
      </c>
    </row>
    <row r="257" spans="1:6" ht="150" x14ac:dyDescent="0.3">
      <c r="A257" s="20" t="s">
        <v>219</v>
      </c>
      <c r="B257" s="12" t="s">
        <v>108</v>
      </c>
      <c r="C257" s="12">
        <v>100</v>
      </c>
      <c r="D257" s="5">
        <v>42262015.649999999</v>
      </c>
      <c r="E257" s="5">
        <v>42262015.649999999</v>
      </c>
    </row>
    <row r="258" spans="1:6" s="4" customFormat="1" ht="93.75" x14ac:dyDescent="0.3">
      <c r="A258" s="20" t="s">
        <v>417</v>
      </c>
      <c r="B258" s="12" t="s">
        <v>108</v>
      </c>
      <c r="C258" s="12">
        <v>200</v>
      </c>
      <c r="D258" s="5">
        <v>1947430.42</v>
      </c>
      <c r="E258" s="5">
        <v>1947430.42</v>
      </c>
    </row>
    <row r="259" spans="1:6" s="3" customFormat="1" ht="75" x14ac:dyDescent="0.3">
      <c r="A259" s="20" t="s">
        <v>220</v>
      </c>
      <c r="B259" s="12" t="s">
        <v>108</v>
      </c>
      <c r="C259" s="12">
        <v>800</v>
      </c>
      <c r="D259" s="5">
        <v>106000</v>
      </c>
      <c r="E259" s="5">
        <v>106000</v>
      </c>
    </row>
    <row r="260" spans="1:6" s="4" customFormat="1" ht="66" customHeight="1" x14ac:dyDescent="0.3">
      <c r="A260" s="18" t="s">
        <v>221</v>
      </c>
      <c r="B260" s="19" t="s">
        <v>109</v>
      </c>
      <c r="C260" s="19"/>
      <c r="D260" s="14">
        <f>SUM(D261:D264)</f>
        <v>72500</v>
      </c>
      <c r="E260" s="14">
        <f>SUM(E261:E264)</f>
        <v>72500</v>
      </c>
    </row>
    <row r="261" spans="1:6" s="4" customFormat="1" ht="123" customHeight="1" x14ac:dyDescent="0.3">
      <c r="A261" s="20" t="s">
        <v>222</v>
      </c>
      <c r="B261" s="12" t="s">
        <v>110</v>
      </c>
      <c r="C261" s="12">
        <v>200</v>
      </c>
      <c r="D261" s="5">
        <v>8000</v>
      </c>
      <c r="E261" s="5">
        <v>8000</v>
      </c>
    </row>
    <row r="262" spans="1:6" s="3" customFormat="1" ht="125.25" customHeight="1" x14ac:dyDescent="0.3">
      <c r="A262" s="26" t="s">
        <v>223</v>
      </c>
      <c r="B262" s="12" t="s">
        <v>136</v>
      </c>
      <c r="C262" s="12">
        <v>200</v>
      </c>
      <c r="D262" s="14">
        <v>54000</v>
      </c>
      <c r="E262" s="14">
        <v>54000</v>
      </c>
    </row>
    <row r="263" spans="1:6" ht="102.75" customHeight="1" x14ac:dyDescent="0.3">
      <c r="A263" s="20" t="s">
        <v>224</v>
      </c>
      <c r="B263" s="12" t="s">
        <v>111</v>
      </c>
      <c r="C263" s="12">
        <v>200</v>
      </c>
      <c r="D263" s="5">
        <v>1500</v>
      </c>
      <c r="E263" s="5">
        <v>1500</v>
      </c>
    </row>
    <row r="264" spans="1:6" ht="72.75" customHeight="1" x14ac:dyDescent="0.3">
      <c r="A264" s="20" t="s">
        <v>561</v>
      </c>
      <c r="B264" s="12" t="s">
        <v>560</v>
      </c>
      <c r="C264" s="12">
        <v>200</v>
      </c>
      <c r="D264" s="5">
        <v>9000</v>
      </c>
      <c r="E264" s="5">
        <v>9000</v>
      </c>
    </row>
    <row r="265" spans="1:6" ht="66" customHeight="1" x14ac:dyDescent="0.3">
      <c r="A265" s="18" t="s">
        <v>113</v>
      </c>
      <c r="B265" s="19" t="s">
        <v>112</v>
      </c>
      <c r="C265" s="19"/>
      <c r="D265" s="14">
        <f>SUM(D266:D271)</f>
        <v>595320.35</v>
      </c>
      <c r="E265" s="14">
        <f>SUM(E266:E271)</f>
        <v>595320.35</v>
      </c>
    </row>
    <row r="266" spans="1:6" ht="89.25" customHeight="1" x14ac:dyDescent="0.3">
      <c r="A266" s="20" t="s">
        <v>168</v>
      </c>
      <c r="B266" s="12" t="s">
        <v>114</v>
      </c>
      <c r="C266" s="12">
        <v>200</v>
      </c>
      <c r="D266" s="5">
        <v>11125.5</v>
      </c>
      <c r="E266" s="5">
        <v>11125.5</v>
      </c>
    </row>
    <row r="267" spans="1:6" ht="146.25" customHeight="1" x14ac:dyDescent="0.3">
      <c r="A267" s="20" t="s">
        <v>169</v>
      </c>
      <c r="B267" s="12" t="s">
        <v>115</v>
      </c>
      <c r="C267" s="12">
        <v>100</v>
      </c>
      <c r="D267" s="5">
        <v>487530.12</v>
      </c>
      <c r="E267" s="5">
        <v>487530.12</v>
      </c>
      <c r="F267" s="31"/>
    </row>
    <row r="268" spans="1:6" ht="130.5" hidden="1" customHeight="1" x14ac:dyDescent="0.3">
      <c r="A268" s="23" t="s">
        <v>533</v>
      </c>
      <c r="B268" s="17" t="s">
        <v>534</v>
      </c>
      <c r="C268" s="12"/>
      <c r="D268" s="13">
        <f t="shared" ref="D268:E269" si="68">D269</f>
        <v>0</v>
      </c>
      <c r="E268" s="13">
        <f t="shared" si="68"/>
        <v>0</v>
      </c>
    </row>
    <row r="269" spans="1:6" ht="98.25" hidden="1" customHeight="1" x14ac:dyDescent="0.3">
      <c r="A269" s="18" t="s">
        <v>535</v>
      </c>
      <c r="B269" s="19" t="s">
        <v>536</v>
      </c>
      <c r="C269" s="12"/>
      <c r="D269" s="14">
        <f t="shared" si="68"/>
        <v>0</v>
      </c>
      <c r="E269" s="14">
        <f t="shared" si="68"/>
        <v>0</v>
      </c>
    </row>
    <row r="270" spans="1:6" ht="110.25" hidden="1" customHeight="1" x14ac:dyDescent="0.3">
      <c r="A270" s="20" t="s">
        <v>537</v>
      </c>
      <c r="B270" s="12" t="s">
        <v>538</v>
      </c>
      <c r="C270" s="12">
        <v>600</v>
      </c>
      <c r="D270" s="5">
        <v>0</v>
      </c>
      <c r="E270" s="5">
        <v>0</v>
      </c>
    </row>
    <row r="271" spans="1:6" ht="92.25" customHeight="1" x14ac:dyDescent="0.3">
      <c r="A271" s="20" t="s">
        <v>572</v>
      </c>
      <c r="B271" s="12" t="s">
        <v>115</v>
      </c>
      <c r="C271" s="12">
        <v>200</v>
      </c>
      <c r="D271" s="5">
        <v>96664.73</v>
      </c>
      <c r="E271" s="5">
        <v>96664.73</v>
      </c>
    </row>
    <row r="272" spans="1:6" ht="56.25" x14ac:dyDescent="0.3">
      <c r="A272" s="23" t="s">
        <v>298</v>
      </c>
      <c r="B272" s="17" t="s">
        <v>299</v>
      </c>
      <c r="C272" s="17"/>
      <c r="D272" s="13">
        <f t="shared" ref="D272:E272" si="69">D273+D277</f>
        <v>320404</v>
      </c>
      <c r="E272" s="13">
        <f t="shared" si="69"/>
        <v>320404</v>
      </c>
    </row>
    <row r="273" spans="1:5" ht="68.25" customHeight="1" x14ac:dyDescent="0.3">
      <c r="A273" s="21" t="s">
        <v>300</v>
      </c>
      <c r="B273" s="19" t="s">
        <v>301</v>
      </c>
      <c r="C273" s="19"/>
      <c r="D273" s="14">
        <f>SUM(D274:D276)</f>
        <v>120404</v>
      </c>
      <c r="E273" s="14">
        <f t="shared" ref="E273" si="70">SUM(E274:E276)</f>
        <v>120404</v>
      </c>
    </row>
    <row r="274" spans="1:5" s="3" customFormat="1" ht="105.75" customHeight="1" x14ac:dyDescent="0.3">
      <c r="A274" s="11" t="s">
        <v>302</v>
      </c>
      <c r="B274" s="12" t="s">
        <v>303</v>
      </c>
      <c r="C274" s="12">
        <v>200</v>
      </c>
      <c r="D274" s="5">
        <v>40450</v>
      </c>
      <c r="E274" s="5">
        <v>40450</v>
      </c>
    </row>
    <row r="275" spans="1:5" ht="122.25" customHeight="1" x14ac:dyDescent="0.3">
      <c r="A275" s="11" t="s">
        <v>304</v>
      </c>
      <c r="B275" s="12" t="s">
        <v>305</v>
      </c>
      <c r="C275" s="12">
        <v>200</v>
      </c>
      <c r="D275" s="5">
        <v>65000</v>
      </c>
      <c r="E275" s="5">
        <v>65000</v>
      </c>
    </row>
    <row r="276" spans="1:5" s="3" customFormat="1" ht="99.75" customHeight="1" x14ac:dyDescent="0.3">
      <c r="A276" s="11" t="s">
        <v>306</v>
      </c>
      <c r="B276" s="12" t="s">
        <v>307</v>
      </c>
      <c r="C276" s="12">
        <v>200</v>
      </c>
      <c r="D276" s="5">
        <v>14954</v>
      </c>
      <c r="E276" s="5">
        <v>14954</v>
      </c>
    </row>
    <row r="277" spans="1:5" ht="45.75" customHeight="1" x14ac:dyDescent="0.3">
      <c r="A277" s="21" t="s">
        <v>308</v>
      </c>
      <c r="B277" s="19" t="s">
        <v>309</v>
      </c>
      <c r="C277" s="12"/>
      <c r="D277" s="14">
        <f t="shared" ref="D277:E277" si="71">SUM(D278:D279)</f>
        <v>200000</v>
      </c>
      <c r="E277" s="14">
        <f t="shared" si="71"/>
        <v>200000</v>
      </c>
    </row>
    <row r="278" spans="1:5" ht="82.5" customHeight="1" x14ac:dyDescent="0.3">
      <c r="A278" s="11" t="s">
        <v>310</v>
      </c>
      <c r="B278" s="12" t="s">
        <v>311</v>
      </c>
      <c r="C278" s="12">
        <v>200</v>
      </c>
      <c r="D278" s="5">
        <v>150000</v>
      </c>
      <c r="E278" s="5">
        <v>150000</v>
      </c>
    </row>
    <row r="279" spans="1:5" ht="67.5" customHeight="1" x14ac:dyDescent="0.3">
      <c r="A279" s="11" t="s">
        <v>440</v>
      </c>
      <c r="B279" s="12" t="s">
        <v>439</v>
      </c>
      <c r="C279" s="12">
        <v>200</v>
      </c>
      <c r="D279" s="5">
        <v>50000</v>
      </c>
      <c r="E279" s="5">
        <v>50000</v>
      </c>
    </row>
    <row r="280" spans="1:5" ht="95.25" customHeight="1" x14ac:dyDescent="0.3">
      <c r="A280" s="23" t="s">
        <v>457</v>
      </c>
      <c r="B280" s="17" t="s">
        <v>458</v>
      </c>
      <c r="C280" s="17"/>
      <c r="D280" s="13">
        <f t="shared" ref="D280:E280" si="72">D281</f>
        <v>6684010.6500000004</v>
      </c>
      <c r="E280" s="13">
        <f t="shared" si="72"/>
        <v>6684010.6500000004</v>
      </c>
    </row>
    <row r="281" spans="1:5" ht="51.75" customHeight="1" x14ac:dyDescent="0.3">
      <c r="A281" s="21" t="s">
        <v>459</v>
      </c>
      <c r="B281" s="19" t="s">
        <v>460</v>
      </c>
      <c r="C281" s="19"/>
      <c r="D281" s="14">
        <f t="shared" ref="D281:E281" si="73">SUM(D282:D283)</f>
        <v>6684010.6500000004</v>
      </c>
      <c r="E281" s="14">
        <f t="shared" si="73"/>
        <v>6684010.6500000004</v>
      </c>
    </row>
    <row r="282" spans="1:5" ht="165.75" customHeight="1" x14ac:dyDescent="0.3">
      <c r="A282" s="11" t="s">
        <v>461</v>
      </c>
      <c r="B282" s="12" t="s">
        <v>462</v>
      </c>
      <c r="C282" s="12">
        <v>100</v>
      </c>
      <c r="D282" s="5">
        <v>6164010.6500000004</v>
      </c>
      <c r="E282" s="5">
        <v>6164010.6500000004</v>
      </c>
    </row>
    <row r="283" spans="1:5" ht="102.75" customHeight="1" x14ac:dyDescent="0.3">
      <c r="A283" s="11" t="s">
        <v>463</v>
      </c>
      <c r="B283" s="12" t="s">
        <v>462</v>
      </c>
      <c r="C283" s="12">
        <v>200</v>
      </c>
      <c r="D283" s="5">
        <v>520000</v>
      </c>
      <c r="E283" s="5">
        <v>520000</v>
      </c>
    </row>
    <row r="284" spans="1:5" ht="82.5" customHeight="1" x14ac:dyDescent="0.3">
      <c r="A284" s="16" t="s">
        <v>117</v>
      </c>
      <c r="B284" s="17" t="s">
        <v>116</v>
      </c>
      <c r="C284" s="17"/>
      <c r="D284" s="13">
        <f t="shared" ref="D284:E284" si="74">D285+D290+D295</f>
        <v>119400</v>
      </c>
      <c r="E284" s="13">
        <f t="shared" si="74"/>
        <v>119400</v>
      </c>
    </row>
    <row r="285" spans="1:5" ht="67.5" customHeight="1" x14ac:dyDescent="0.3">
      <c r="A285" s="16" t="s">
        <v>119</v>
      </c>
      <c r="B285" s="17" t="s">
        <v>118</v>
      </c>
      <c r="C285" s="17"/>
      <c r="D285" s="13">
        <f t="shared" ref="D285:E285" si="75">D286</f>
        <v>89400</v>
      </c>
      <c r="E285" s="13">
        <f t="shared" si="75"/>
        <v>89400</v>
      </c>
    </row>
    <row r="286" spans="1:5" ht="44.25" customHeight="1" x14ac:dyDescent="0.3">
      <c r="A286" s="18" t="s">
        <v>121</v>
      </c>
      <c r="B286" s="19" t="s">
        <v>120</v>
      </c>
      <c r="C286" s="19"/>
      <c r="D286" s="14">
        <f>SUM(D287:D289)</f>
        <v>89400</v>
      </c>
      <c r="E286" s="14">
        <f t="shared" ref="E286" si="76">SUM(E287:E289)</f>
        <v>89400</v>
      </c>
    </row>
    <row r="287" spans="1:5" s="3" customFormat="1" ht="75" x14ac:dyDescent="0.3">
      <c r="A287" s="20" t="s">
        <v>399</v>
      </c>
      <c r="B287" s="12" t="s">
        <v>400</v>
      </c>
      <c r="C287" s="12">
        <v>200</v>
      </c>
      <c r="D287" s="5">
        <f>64400-35000</f>
        <v>29400</v>
      </c>
      <c r="E287" s="5">
        <f>64400-35000</f>
        <v>29400</v>
      </c>
    </row>
    <row r="288" spans="1:5" ht="93.75" x14ac:dyDescent="0.3">
      <c r="A288" s="20" t="s">
        <v>401</v>
      </c>
      <c r="B288" s="12" t="s">
        <v>400</v>
      </c>
      <c r="C288" s="12">
        <v>600</v>
      </c>
      <c r="D288" s="5">
        <f>10000+35000</f>
        <v>45000</v>
      </c>
      <c r="E288" s="5">
        <f>10000+35000</f>
        <v>45000</v>
      </c>
    </row>
    <row r="289" spans="1:5" ht="93.75" x14ac:dyDescent="0.3">
      <c r="A289" s="20" t="s">
        <v>465</v>
      </c>
      <c r="B289" s="12" t="s">
        <v>466</v>
      </c>
      <c r="C289" s="12">
        <v>200</v>
      </c>
      <c r="D289" s="5">
        <v>15000</v>
      </c>
      <c r="E289" s="5">
        <v>15000</v>
      </c>
    </row>
    <row r="290" spans="1:5" s="4" customFormat="1" ht="37.5" x14ac:dyDescent="0.3">
      <c r="A290" s="16" t="s">
        <v>123</v>
      </c>
      <c r="B290" s="17" t="s">
        <v>122</v>
      </c>
      <c r="C290" s="17"/>
      <c r="D290" s="13">
        <f t="shared" ref="D290:E290" si="77">D291</f>
        <v>20000</v>
      </c>
      <c r="E290" s="13">
        <f t="shared" si="77"/>
        <v>20000</v>
      </c>
    </row>
    <row r="291" spans="1:5" s="4" customFormat="1" ht="47.25" customHeight="1" x14ac:dyDescent="0.3">
      <c r="A291" s="18" t="s">
        <v>418</v>
      </c>
      <c r="B291" s="19" t="s">
        <v>124</v>
      </c>
      <c r="C291" s="19"/>
      <c r="D291" s="14">
        <f>SUM(D292:D294)</f>
        <v>20000</v>
      </c>
      <c r="E291" s="14">
        <f>SUM(E292:E294)</f>
        <v>20000</v>
      </c>
    </row>
    <row r="292" spans="1:5" s="3" customFormat="1" ht="103.5" customHeight="1" x14ac:dyDescent="0.3">
      <c r="A292" s="20" t="s">
        <v>162</v>
      </c>
      <c r="B292" s="12" t="s">
        <v>125</v>
      </c>
      <c r="C292" s="12">
        <v>200</v>
      </c>
      <c r="D292" s="5">
        <v>10000</v>
      </c>
      <c r="E292" s="5">
        <v>10000</v>
      </c>
    </row>
    <row r="293" spans="1:5" ht="100.5" customHeight="1" x14ac:dyDescent="0.3">
      <c r="A293" s="20" t="s">
        <v>402</v>
      </c>
      <c r="B293" s="12" t="s">
        <v>403</v>
      </c>
      <c r="C293" s="12">
        <v>200</v>
      </c>
      <c r="D293" s="5">
        <v>0</v>
      </c>
      <c r="E293" s="5">
        <v>0</v>
      </c>
    </row>
    <row r="294" spans="1:5" ht="100.5" customHeight="1" x14ac:dyDescent="0.3">
      <c r="A294" s="20" t="s">
        <v>602</v>
      </c>
      <c r="B294" s="12" t="s">
        <v>403</v>
      </c>
      <c r="C294" s="12">
        <v>600</v>
      </c>
      <c r="D294" s="5">
        <v>10000</v>
      </c>
      <c r="E294" s="5">
        <v>10000</v>
      </c>
    </row>
    <row r="295" spans="1:5" ht="46.5" customHeight="1" x14ac:dyDescent="0.3">
      <c r="A295" s="16" t="s">
        <v>404</v>
      </c>
      <c r="B295" s="17" t="s">
        <v>405</v>
      </c>
      <c r="C295" s="17"/>
      <c r="D295" s="13">
        <f t="shared" ref="D295:E295" si="78">D296</f>
        <v>10000</v>
      </c>
      <c r="E295" s="13">
        <f t="shared" si="78"/>
        <v>10000</v>
      </c>
    </row>
    <row r="296" spans="1:5" ht="48.75" customHeight="1" x14ac:dyDescent="0.3">
      <c r="A296" s="18" t="s">
        <v>406</v>
      </c>
      <c r="B296" s="19" t="s">
        <v>407</v>
      </c>
      <c r="C296" s="19"/>
      <c r="D296" s="14">
        <f>SUM(D297:D298)</f>
        <v>10000</v>
      </c>
      <c r="E296" s="14">
        <f>SUM(E297:E298)</f>
        <v>10000</v>
      </c>
    </row>
    <row r="297" spans="1:5" ht="100.5" customHeight="1" x14ac:dyDescent="0.3">
      <c r="A297" s="20" t="s">
        <v>408</v>
      </c>
      <c r="B297" s="12" t="s">
        <v>409</v>
      </c>
      <c r="C297" s="12">
        <v>200</v>
      </c>
      <c r="D297" s="5">
        <v>5000</v>
      </c>
      <c r="E297" s="5">
        <v>5000</v>
      </c>
    </row>
    <row r="298" spans="1:5" ht="91.5" customHeight="1" x14ac:dyDescent="0.3">
      <c r="A298" s="20" t="s">
        <v>603</v>
      </c>
      <c r="B298" s="12" t="s">
        <v>409</v>
      </c>
      <c r="C298" s="12">
        <v>600</v>
      </c>
      <c r="D298" s="5">
        <v>5000</v>
      </c>
      <c r="E298" s="5">
        <v>5000</v>
      </c>
    </row>
    <row r="299" spans="1:5" s="3" customFormat="1" ht="112.5" x14ac:dyDescent="0.3">
      <c r="A299" s="23" t="s">
        <v>330</v>
      </c>
      <c r="B299" s="17" t="s">
        <v>312</v>
      </c>
      <c r="C299" s="12"/>
      <c r="D299" s="13">
        <f t="shared" ref="D299:E299" si="79">D300</f>
        <v>13500</v>
      </c>
      <c r="E299" s="13">
        <f t="shared" si="79"/>
        <v>13500</v>
      </c>
    </row>
    <row r="300" spans="1:5" ht="47.25" customHeight="1" x14ac:dyDescent="0.3">
      <c r="A300" s="16" t="s">
        <v>327</v>
      </c>
      <c r="B300" s="17" t="s">
        <v>313</v>
      </c>
      <c r="C300" s="17"/>
      <c r="D300" s="13">
        <f t="shared" ref="D300:E300" si="80">D301+D303</f>
        <v>13500</v>
      </c>
      <c r="E300" s="13">
        <f t="shared" si="80"/>
        <v>13500</v>
      </c>
    </row>
    <row r="301" spans="1:5" ht="63" customHeight="1" x14ac:dyDescent="0.3">
      <c r="A301" s="21" t="s">
        <v>329</v>
      </c>
      <c r="B301" s="19" t="s">
        <v>314</v>
      </c>
      <c r="C301" s="12"/>
      <c r="D301" s="14">
        <f t="shared" ref="D301:E301" si="81">SUM(D302)</f>
        <v>12000</v>
      </c>
      <c r="E301" s="14">
        <f t="shared" si="81"/>
        <v>12000</v>
      </c>
    </row>
    <row r="302" spans="1:5" ht="104.25" customHeight="1" x14ac:dyDescent="0.3">
      <c r="A302" s="11" t="s">
        <v>315</v>
      </c>
      <c r="B302" s="12" t="s">
        <v>316</v>
      </c>
      <c r="C302" s="12">
        <v>200</v>
      </c>
      <c r="D302" s="5">
        <v>12000</v>
      </c>
      <c r="E302" s="5">
        <v>12000</v>
      </c>
    </row>
    <row r="303" spans="1:5" ht="168.75" x14ac:dyDescent="0.3">
      <c r="A303" s="21" t="s">
        <v>317</v>
      </c>
      <c r="B303" s="19" t="s">
        <v>318</v>
      </c>
      <c r="C303" s="12"/>
      <c r="D303" s="14">
        <f t="shared" ref="D303:E303" si="82">D304</f>
        <v>1500</v>
      </c>
      <c r="E303" s="14">
        <f t="shared" si="82"/>
        <v>1500</v>
      </c>
    </row>
    <row r="304" spans="1:5" s="4" customFormat="1" ht="120" customHeight="1" x14ac:dyDescent="0.3">
      <c r="A304" s="11" t="s">
        <v>328</v>
      </c>
      <c r="B304" s="12" t="s">
        <v>319</v>
      </c>
      <c r="C304" s="12">
        <v>200</v>
      </c>
      <c r="D304" s="5">
        <v>1500</v>
      </c>
      <c r="E304" s="5">
        <v>1500</v>
      </c>
    </row>
    <row r="305" spans="1:5" ht="81" customHeight="1" x14ac:dyDescent="0.3">
      <c r="A305" s="23" t="s">
        <v>342</v>
      </c>
      <c r="B305" s="17" t="s">
        <v>320</v>
      </c>
      <c r="C305" s="12"/>
      <c r="D305" s="13">
        <f t="shared" ref="D305:E305" si="83">D306+D309</f>
        <v>177260</v>
      </c>
      <c r="E305" s="13">
        <f t="shared" si="83"/>
        <v>177260</v>
      </c>
    </row>
    <row r="306" spans="1:5" ht="46.5" customHeight="1" x14ac:dyDescent="0.3">
      <c r="A306" s="16" t="s">
        <v>197</v>
      </c>
      <c r="B306" s="17" t="s">
        <v>321</v>
      </c>
      <c r="C306" s="12"/>
      <c r="D306" s="13">
        <f t="shared" ref="D306:E306" si="84">D307</f>
        <v>140000</v>
      </c>
      <c r="E306" s="13">
        <f t="shared" si="84"/>
        <v>140000</v>
      </c>
    </row>
    <row r="307" spans="1:5" ht="45" customHeight="1" x14ac:dyDescent="0.3">
      <c r="A307" s="18" t="s">
        <v>198</v>
      </c>
      <c r="B307" s="19" t="s">
        <v>322</v>
      </c>
      <c r="C307" s="12"/>
      <c r="D307" s="14">
        <f t="shared" ref="D307:E307" si="85">SUM(D308:D308)</f>
        <v>140000</v>
      </c>
      <c r="E307" s="14">
        <f t="shared" si="85"/>
        <v>140000</v>
      </c>
    </row>
    <row r="308" spans="1:5" ht="56.25" x14ac:dyDescent="0.3">
      <c r="A308" s="20" t="s">
        <v>384</v>
      </c>
      <c r="B308" s="12" t="s">
        <v>441</v>
      </c>
      <c r="C308" s="12">
        <v>300</v>
      </c>
      <c r="D308" s="5">
        <v>140000</v>
      </c>
      <c r="E308" s="5">
        <v>140000</v>
      </c>
    </row>
    <row r="309" spans="1:5" ht="64.5" customHeight="1" x14ac:dyDescent="0.3">
      <c r="A309" s="16" t="s">
        <v>199</v>
      </c>
      <c r="B309" s="17" t="s">
        <v>323</v>
      </c>
      <c r="C309" s="12"/>
      <c r="D309" s="13">
        <f t="shared" ref="D309:E309" si="86">D310</f>
        <v>37260</v>
      </c>
      <c r="E309" s="13">
        <f t="shared" si="86"/>
        <v>37260</v>
      </c>
    </row>
    <row r="310" spans="1:5" ht="63.75" customHeight="1" x14ac:dyDescent="0.3">
      <c r="A310" s="18" t="s">
        <v>200</v>
      </c>
      <c r="B310" s="19" t="s">
        <v>324</v>
      </c>
      <c r="C310" s="12"/>
      <c r="D310" s="14">
        <f t="shared" ref="D310:E310" si="87">SUM(D311:D311)</f>
        <v>37260</v>
      </c>
      <c r="E310" s="14">
        <f t="shared" si="87"/>
        <v>37260</v>
      </c>
    </row>
    <row r="311" spans="1:5" ht="141" customHeight="1" x14ac:dyDescent="0.3">
      <c r="A311" s="11" t="s">
        <v>419</v>
      </c>
      <c r="B311" s="12" t="s">
        <v>442</v>
      </c>
      <c r="C311" s="12">
        <v>300</v>
      </c>
      <c r="D311" s="5">
        <v>37260</v>
      </c>
      <c r="E311" s="5">
        <v>37260</v>
      </c>
    </row>
    <row r="312" spans="1:5" ht="84" customHeight="1" x14ac:dyDescent="0.3">
      <c r="A312" s="23" t="s">
        <v>354</v>
      </c>
      <c r="B312" s="17" t="s">
        <v>357</v>
      </c>
      <c r="C312" s="17"/>
      <c r="D312" s="13">
        <f t="shared" ref="D312:E313" si="88">D313</f>
        <v>296900</v>
      </c>
      <c r="E312" s="13">
        <f t="shared" si="88"/>
        <v>296900</v>
      </c>
    </row>
    <row r="313" spans="1:5" ht="75.75" customHeight="1" x14ac:dyDescent="0.3">
      <c r="A313" s="23" t="s">
        <v>355</v>
      </c>
      <c r="B313" s="17" t="s">
        <v>358</v>
      </c>
      <c r="C313" s="17"/>
      <c r="D313" s="13">
        <f t="shared" si="88"/>
        <v>296900</v>
      </c>
      <c r="E313" s="13">
        <f t="shared" si="88"/>
        <v>296900</v>
      </c>
    </row>
    <row r="314" spans="1:5" ht="52.5" customHeight="1" x14ac:dyDescent="0.3">
      <c r="A314" s="21" t="s">
        <v>356</v>
      </c>
      <c r="B314" s="19" t="s">
        <v>359</v>
      </c>
      <c r="C314" s="19"/>
      <c r="D314" s="14">
        <f t="shared" ref="D314:E314" si="89">SUM(D315:D317)</f>
        <v>296900</v>
      </c>
      <c r="E314" s="14">
        <f t="shared" si="89"/>
        <v>296900</v>
      </c>
    </row>
    <row r="315" spans="1:5" ht="85.5" customHeight="1" x14ac:dyDescent="0.3">
      <c r="A315" s="11" t="s">
        <v>362</v>
      </c>
      <c r="B315" s="12" t="s">
        <v>360</v>
      </c>
      <c r="C315" s="12">
        <v>200</v>
      </c>
      <c r="D315" s="5">
        <v>1000</v>
      </c>
      <c r="E315" s="5">
        <v>1000</v>
      </c>
    </row>
    <row r="316" spans="1:5" ht="90" customHeight="1" x14ac:dyDescent="0.3">
      <c r="A316" s="11" t="s">
        <v>363</v>
      </c>
      <c r="B316" s="12" t="s">
        <v>361</v>
      </c>
      <c r="C316" s="12">
        <v>200</v>
      </c>
      <c r="D316" s="5">
        <f>202900-20000</f>
        <v>182900</v>
      </c>
      <c r="E316" s="5">
        <f>202900-20000</f>
        <v>182900</v>
      </c>
    </row>
    <row r="317" spans="1:5" ht="84" customHeight="1" x14ac:dyDescent="0.3">
      <c r="A317" s="11" t="s">
        <v>364</v>
      </c>
      <c r="B317" s="12" t="s">
        <v>361</v>
      </c>
      <c r="C317" s="12">
        <v>600</v>
      </c>
      <c r="D317" s="5">
        <f>93000+20000</f>
        <v>113000</v>
      </c>
      <c r="E317" s="5">
        <f>93000+20000</f>
        <v>113000</v>
      </c>
    </row>
    <row r="318" spans="1:5" ht="49.5" customHeight="1" x14ac:dyDescent="0.3">
      <c r="A318" s="23" t="s">
        <v>395</v>
      </c>
      <c r="B318" s="17" t="s">
        <v>396</v>
      </c>
      <c r="C318" s="12"/>
      <c r="D318" s="13">
        <f t="shared" ref="D318:E318" si="90">D319</f>
        <v>6502139.46</v>
      </c>
      <c r="E318" s="13">
        <f t="shared" si="90"/>
        <v>5990091.46</v>
      </c>
    </row>
    <row r="319" spans="1:5" s="4" customFormat="1" ht="94.5" customHeight="1" x14ac:dyDescent="0.3">
      <c r="A319" s="16" t="s">
        <v>372</v>
      </c>
      <c r="B319" s="17" t="s">
        <v>126</v>
      </c>
      <c r="C319" s="17"/>
      <c r="D319" s="13">
        <f t="shared" ref="D319:E319" si="91">SUM(D320:D334)</f>
        <v>6502139.46</v>
      </c>
      <c r="E319" s="13">
        <f t="shared" si="91"/>
        <v>5990091.46</v>
      </c>
    </row>
    <row r="320" spans="1:5" s="4" customFormat="1" ht="123" customHeight="1" x14ac:dyDescent="0.3">
      <c r="A320" s="20" t="s">
        <v>225</v>
      </c>
      <c r="B320" s="12" t="s">
        <v>127</v>
      </c>
      <c r="C320" s="12">
        <v>100</v>
      </c>
      <c r="D320" s="5">
        <v>1505913.32</v>
      </c>
      <c r="E320" s="5">
        <v>1505913.32</v>
      </c>
    </row>
    <row r="321" spans="1:5" s="4" customFormat="1" ht="81.75" customHeight="1" x14ac:dyDescent="0.3">
      <c r="A321" s="20" t="s">
        <v>226</v>
      </c>
      <c r="B321" s="12" t="s">
        <v>127</v>
      </c>
      <c r="C321" s="12">
        <v>200</v>
      </c>
      <c r="D321" s="5">
        <v>395446</v>
      </c>
      <c r="E321" s="5">
        <v>395446</v>
      </c>
    </row>
    <row r="322" spans="1:5" ht="63.75" customHeight="1" x14ac:dyDescent="0.3">
      <c r="A322" s="20" t="s">
        <v>227</v>
      </c>
      <c r="B322" s="12" t="s">
        <v>127</v>
      </c>
      <c r="C322" s="12">
        <v>800</v>
      </c>
      <c r="D322" s="5">
        <v>1000</v>
      </c>
      <c r="E322" s="5">
        <v>1000</v>
      </c>
    </row>
    <row r="323" spans="1:5" ht="141.75" customHeight="1" x14ac:dyDescent="0.3">
      <c r="A323" s="20" t="s">
        <v>228</v>
      </c>
      <c r="B323" s="12" t="s">
        <v>128</v>
      </c>
      <c r="C323" s="12">
        <v>100</v>
      </c>
      <c r="D323" s="5">
        <v>48000</v>
      </c>
      <c r="E323" s="5">
        <v>48000</v>
      </c>
    </row>
    <row r="324" spans="1:5" ht="145.5" customHeight="1" x14ac:dyDescent="0.3">
      <c r="A324" s="20" t="s">
        <v>141</v>
      </c>
      <c r="B324" s="12" t="s">
        <v>129</v>
      </c>
      <c r="C324" s="12">
        <v>100</v>
      </c>
      <c r="D324" s="5">
        <v>1485940.78</v>
      </c>
      <c r="E324" s="5">
        <v>1485940.78</v>
      </c>
    </row>
    <row r="325" spans="1:5" ht="83.25" customHeight="1" x14ac:dyDescent="0.3">
      <c r="A325" s="20" t="s">
        <v>229</v>
      </c>
      <c r="B325" s="12" t="s">
        <v>129</v>
      </c>
      <c r="C325" s="12">
        <v>200</v>
      </c>
      <c r="D325" s="5">
        <v>170532.63</v>
      </c>
      <c r="E325" s="5">
        <v>170532.63</v>
      </c>
    </row>
    <row r="326" spans="1:5" ht="131.25" x14ac:dyDescent="0.3">
      <c r="A326" s="20" t="s">
        <v>142</v>
      </c>
      <c r="B326" s="12" t="s">
        <v>130</v>
      </c>
      <c r="C326" s="12">
        <v>100</v>
      </c>
      <c r="D326" s="5">
        <v>982615.7</v>
      </c>
      <c r="E326" s="5">
        <v>982615.7</v>
      </c>
    </row>
    <row r="327" spans="1:5" ht="168.75" x14ac:dyDescent="0.3">
      <c r="A327" s="20" t="s">
        <v>468</v>
      </c>
      <c r="B327" s="12" t="s">
        <v>469</v>
      </c>
      <c r="C327" s="12">
        <v>100</v>
      </c>
      <c r="D327" s="5">
        <f>295564+15384</f>
        <v>310948</v>
      </c>
      <c r="E327" s="5">
        <f>295564-295564</f>
        <v>0</v>
      </c>
    </row>
    <row r="328" spans="1:5" ht="120.75" customHeight="1" x14ac:dyDescent="0.3">
      <c r="A328" s="11" t="s">
        <v>143</v>
      </c>
      <c r="B328" s="12" t="s">
        <v>135</v>
      </c>
      <c r="C328" s="12">
        <v>100</v>
      </c>
      <c r="D328" s="5">
        <v>1400643.03</v>
      </c>
      <c r="E328" s="5">
        <v>1400643.03</v>
      </c>
    </row>
    <row r="329" spans="1:5" ht="1.5" hidden="1" customHeight="1" x14ac:dyDescent="0.3">
      <c r="A329" s="11" t="s">
        <v>470</v>
      </c>
      <c r="B329" s="12" t="s">
        <v>471</v>
      </c>
      <c r="C329" s="12">
        <v>100</v>
      </c>
      <c r="D329" s="5"/>
      <c r="E329" s="5"/>
    </row>
    <row r="330" spans="1:5" ht="130.5" customHeight="1" x14ac:dyDescent="0.3">
      <c r="A330" s="11" t="s">
        <v>540</v>
      </c>
      <c r="B330" s="12" t="s">
        <v>541</v>
      </c>
      <c r="C330" s="12">
        <v>200</v>
      </c>
      <c r="D330" s="5">
        <v>3600</v>
      </c>
      <c r="E330" s="5">
        <f>3600-3600</f>
        <v>0</v>
      </c>
    </row>
    <row r="331" spans="1:5" ht="168" customHeight="1" x14ac:dyDescent="0.3">
      <c r="A331" s="11" t="s">
        <v>470</v>
      </c>
      <c r="B331" s="12" t="s">
        <v>471</v>
      </c>
      <c r="C331" s="12">
        <v>100</v>
      </c>
      <c r="D331" s="5">
        <f>46908+2467</f>
        <v>49375</v>
      </c>
      <c r="E331" s="5">
        <f>46908-46908</f>
        <v>0</v>
      </c>
    </row>
    <row r="332" spans="1:5" ht="162" customHeight="1" x14ac:dyDescent="0.3">
      <c r="A332" s="11" t="s">
        <v>472</v>
      </c>
      <c r="B332" s="12" t="s">
        <v>473</v>
      </c>
      <c r="C332" s="12">
        <v>100</v>
      </c>
      <c r="D332" s="5">
        <f>46908+2467</f>
        <v>49375</v>
      </c>
      <c r="E332" s="5">
        <f>46908-46908</f>
        <v>0</v>
      </c>
    </row>
    <row r="333" spans="1:5" ht="156" customHeight="1" x14ac:dyDescent="0.3">
      <c r="A333" s="11" t="s">
        <v>474</v>
      </c>
      <c r="B333" s="12" t="s">
        <v>475</v>
      </c>
      <c r="C333" s="12">
        <v>100</v>
      </c>
      <c r="D333" s="5">
        <f>46908+2467</f>
        <v>49375</v>
      </c>
      <c r="E333" s="5">
        <f>46908-46908</f>
        <v>0</v>
      </c>
    </row>
    <row r="334" spans="1:5" ht="158.25" customHeight="1" x14ac:dyDescent="0.3">
      <c r="A334" s="11" t="s">
        <v>476</v>
      </c>
      <c r="B334" s="12" t="s">
        <v>477</v>
      </c>
      <c r="C334" s="12">
        <v>100</v>
      </c>
      <c r="D334" s="5">
        <f>46908+2467</f>
        <v>49375</v>
      </c>
      <c r="E334" s="5">
        <f>46908-46908</f>
        <v>0</v>
      </c>
    </row>
    <row r="335" spans="1:5" ht="70.5" customHeight="1" x14ac:dyDescent="0.3">
      <c r="A335" s="23" t="s">
        <v>397</v>
      </c>
      <c r="B335" s="17" t="s">
        <v>398</v>
      </c>
      <c r="C335" s="12"/>
      <c r="D335" s="13">
        <f t="shared" ref="D335:E335" si="92">D336</f>
        <v>1208762.92</v>
      </c>
      <c r="E335" s="13">
        <f t="shared" si="92"/>
        <v>1208648.3400000001</v>
      </c>
    </row>
    <row r="336" spans="1:5" ht="77.25" customHeight="1" x14ac:dyDescent="0.3">
      <c r="A336" s="16" t="s">
        <v>332</v>
      </c>
      <c r="B336" s="17" t="s">
        <v>333</v>
      </c>
      <c r="C336" s="17"/>
      <c r="D336" s="13">
        <f>SUM(D337:D342)</f>
        <v>1208762.92</v>
      </c>
      <c r="E336" s="13">
        <f>SUM(E337:E342)</f>
        <v>1208648.3400000001</v>
      </c>
    </row>
    <row r="337" spans="1:5" ht="69.75" customHeight="1" x14ac:dyDescent="0.3">
      <c r="A337" s="20" t="s">
        <v>525</v>
      </c>
      <c r="B337" s="12" t="s">
        <v>524</v>
      </c>
      <c r="C337" s="12">
        <v>200</v>
      </c>
      <c r="D337" s="5">
        <f>771748.52</f>
        <v>771748.52</v>
      </c>
      <c r="E337" s="5">
        <f>771748.52</f>
        <v>771748.52</v>
      </c>
    </row>
    <row r="338" spans="1:5" ht="44.25" customHeight="1" x14ac:dyDescent="0.3">
      <c r="A338" s="20" t="s">
        <v>563</v>
      </c>
      <c r="B338" s="12" t="s">
        <v>524</v>
      </c>
      <c r="C338" s="12">
        <v>800</v>
      </c>
      <c r="D338" s="5">
        <v>30000</v>
      </c>
      <c r="E338" s="5">
        <v>30000</v>
      </c>
    </row>
    <row r="339" spans="1:5" ht="105" customHeight="1" x14ac:dyDescent="0.3">
      <c r="A339" s="20" t="s">
        <v>420</v>
      </c>
      <c r="B339" s="12" t="s">
        <v>365</v>
      </c>
      <c r="C339" s="12">
        <v>500</v>
      </c>
      <c r="D339" s="5">
        <f>174484.29+30573.33</f>
        <v>205057.62</v>
      </c>
      <c r="E339" s="5">
        <f>174484.29+30573.33</f>
        <v>205057.62</v>
      </c>
    </row>
    <row r="340" spans="1:5" ht="160.5" customHeight="1" x14ac:dyDescent="0.3">
      <c r="A340" s="20" t="s">
        <v>564</v>
      </c>
      <c r="B340" s="12" t="s">
        <v>562</v>
      </c>
      <c r="C340" s="12">
        <v>100</v>
      </c>
      <c r="D340" s="5">
        <f>60000+130323.76</f>
        <v>190323.76</v>
      </c>
      <c r="E340" s="5">
        <f>60000+130323.76</f>
        <v>190323.76</v>
      </c>
    </row>
    <row r="341" spans="1:5" ht="105" customHeight="1" x14ac:dyDescent="0.3">
      <c r="A341" s="20" t="s">
        <v>479</v>
      </c>
      <c r="B341" s="12" t="s">
        <v>366</v>
      </c>
      <c r="C341" s="12">
        <v>200</v>
      </c>
      <c r="D341" s="5">
        <f>1420.31-422.87</f>
        <v>997.43999999999994</v>
      </c>
      <c r="E341" s="5">
        <v>882.86</v>
      </c>
    </row>
    <row r="342" spans="1:5" ht="123.75" customHeight="1" x14ac:dyDescent="0.3">
      <c r="A342" s="20" t="s">
        <v>452</v>
      </c>
      <c r="B342" s="12" t="s">
        <v>331</v>
      </c>
      <c r="C342" s="12">
        <v>200</v>
      </c>
      <c r="D342" s="5">
        <v>10635.58</v>
      </c>
      <c r="E342" s="5">
        <v>10635.58</v>
      </c>
    </row>
    <row r="343" spans="1:5" ht="38.25" customHeight="1" x14ac:dyDescent="0.3">
      <c r="A343" s="27" t="s">
        <v>385</v>
      </c>
      <c r="B343" s="28"/>
      <c r="C343" s="29"/>
      <c r="D343" s="13">
        <f>D27+D103+D157+D192+D214+D235+D239+D252+D284+D299+D305+D312+D319+D336</f>
        <v>347711866.71999997</v>
      </c>
      <c r="E343" s="13">
        <f>E27+E103+E157+E192+E214+E235+E239+E252+E284+E299+E305+E312+E319+E336</f>
        <v>340098808.06999993</v>
      </c>
    </row>
    <row r="344" spans="1:5" x14ac:dyDescent="0.3">
      <c r="A344" s="8"/>
      <c r="B344" s="9"/>
      <c r="C344" s="10"/>
      <c r="E344" s="34" t="s">
        <v>575</v>
      </c>
    </row>
    <row r="345" spans="1:5" x14ac:dyDescent="0.3">
      <c r="A345" s="6"/>
      <c r="B345" s="6"/>
      <c r="C345" s="7"/>
    </row>
    <row r="346" spans="1:5" s="4" customFormat="1" x14ac:dyDescent="0.3">
      <c r="A346" s="6"/>
      <c r="B346" s="6"/>
      <c r="C346" s="7"/>
    </row>
    <row r="347" spans="1:5" x14ac:dyDescent="0.3">
      <c r="A347" s="6"/>
      <c r="B347" s="6"/>
      <c r="C347" s="7"/>
    </row>
    <row r="348" spans="1:5" x14ac:dyDescent="0.3">
      <c r="A348" s="6"/>
      <c r="B348" s="6"/>
      <c r="C348" s="7"/>
    </row>
    <row r="349" spans="1:5" x14ac:dyDescent="0.3">
      <c r="A349" s="6"/>
      <c r="B349" s="6"/>
      <c r="C349" s="7"/>
    </row>
    <row r="350" spans="1:5" x14ac:dyDescent="0.3">
      <c r="A350" s="6"/>
      <c r="B350" s="6"/>
      <c r="C350" s="7"/>
    </row>
    <row r="351" spans="1:5" x14ac:dyDescent="0.3">
      <c r="A351" s="6"/>
      <c r="B351" s="6"/>
      <c r="C351" s="7"/>
    </row>
    <row r="352" spans="1:5"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sheetData>
  <mergeCells count="26">
    <mergeCell ref="C11:E11"/>
    <mergeCell ref="D1:E1"/>
    <mergeCell ref="C2:E2"/>
    <mergeCell ref="C3:E3"/>
    <mergeCell ref="C4:E4"/>
    <mergeCell ref="C5:E5"/>
    <mergeCell ref="C6:E6"/>
    <mergeCell ref="C7:E7"/>
    <mergeCell ref="C8:E8"/>
    <mergeCell ref="C9:E9"/>
    <mergeCell ref="C10:E10"/>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2023-03-28T11:40:54Z</dcterms:modified>
</cp:coreProperties>
</file>