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Прил. № 6 Распредел. на 2022" sheetId="1" r:id="rId1"/>
  </sheets>
  <calcPr calcId="152511"/>
</workbook>
</file>

<file path=xl/calcChain.xml><?xml version="1.0" encoding="utf-8"?>
<calcChain xmlns="http://schemas.openxmlformats.org/spreadsheetml/2006/main">
  <c r="D187" i="1" l="1"/>
  <c r="D403" i="1" l="1"/>
  <c r="D377" i="1"/>
  <c r="D376" i="1"/>
  <c r="D375" i="1"/>
  <c r="D374" i="1"/>
  <c r="D370" i="1"/>
  <c r="D359" i="1"/>
  <c r="D325" i="1"/>
  <c r="D299" i="1"/>
  <c r="D296" i="1"/>
  <c r="D295" i="1" s="1"/>
  <c r="D195" i="1"/>
  <c r="D189" i="1"/>
  <c r="D179" i="1"/>
  <c r="D177" i="1"/>
  <c r="D172" i="1"/>
  <c r="D171" i="1"/>
  <c r="D160" i="1"/>
  <c r="D143" i="1"/>
  <c r="D140" i="1"/>
  <c r="D101" i="1"/>
  <c r="D88" i="1"/>
  <c r="D74" i="1"/>
  <c r="D51" i="1"/>
  <c r="D39" i="1"/>
  <c r="D97" i="1"/>
  <c r="D100" i="1" l="1"/>
  <c r="D404" i="1"/>
  <c r="D369" i="1"/>
  <c r="D368" i="1"/>
  <c r="D367" i="1"/>
  <c r="D371" i="1"/>
  <c r="D363" i="1"/>
  <c r="D324" i="1"/>
  <c r="D313" i="1"/>
  <c r="D312" i="1"/>
  <c r="D308" i="1"/>
  <c r="D303" i="1"/>
  <c r="D298" i="1"/>
  <c r="D257" i="1"/>
  <c r="D252" i="1"/>
  <c r="D248" i="1"/>
  <c r="D246" i="1"/>
  <c r="D245" i="1"/>
  <c r="D233" i="1"/>
  <c r="D230" i="1"/>
  <c r="D203" i="1"/>
  <c r="D182" i="1"/>
  <c r="D178" i="1"/>
  <c r="D173" i="1"/>
  <c r="D149" i="1"/>
  <c r="D138" i="1"/>
  <c r="D137" i="1"/>
  <c r="D125" i="1"/>
  <c r="D76" i="1"/>
  <c r="D60" i="1"/>
  <c r="D59" i="1"/>
  <c r="D49" i="1"/>
  <c r="D48" i="1"/>
  <c r="D37" i="1"/>
  <c r="D36" i="1"/>
  <c r="D32" i="1"/>
  <c r="D380" i="1" l="1"/>
  <c r="D79" i="1"/>
  <c r="D280" i="1" l="1"/>
  <c r="D249" i="1"/>
  <c r="D167" i="1"/>
  <c r="D139" i="1"/>
  <c r="D83" i="1"/>
  <c r="D82" i="1"/>
  <c r="D276" i="1" l="1"/>
  <c r="D268" i="1"/>
  <c r="D220" i="1"/>
  <c r="D146" i="1"/>
  <c r="D99" i="1"/>
  <c r="D81" i="1"/>
  <c r="D80" i="1"/>
  <c r="D218" i="1" l="1"/>
  <c r="D166" i="1"/>
  <c r="D164" i="1"/>
  <c r="D109" i="1"/>
  <c r="D108" i="1"/>
  <c r="D142" i="1" l="1"/>
  <c r="D320" i="1" l="1"/>
  <c r="D251" i="1"/>
  <c r="D226" i="1"/>
  <c r="D210" i="1"/>
  <c r="D64" i="1"/>
  <c r="D63" i="1"/>
  <c r="D383" i="1" l="1"/>
  <c r="D362" i="1" l="1"/>
  <c r="D356" i="1"/>
  <c r="D339" i="1"/>
  <c r="D338" i="1" s="1"/>
  <c r="D334" i="1"/>
  <c r="D331" i="1"/>
  <c r="D330" i="1"/>
  <c r="D321" i="1"/>
  <c r="D316" i="1"/>
  <c r="D283" i="1"/>
  <c r="D159" i="1"/>
  <c r="D156" i="1"/>
  <c r="D152" i="1"/>
  <c r="D136" i="1"/>
  <c r="D148" i="1" l="1"/>
  <c r="D126" i="1"/>
  <c r="D117" i="1"/>
  <c r="D116" i="1"/>
  <c r="D65" i="1"/>
  <c r="D61" i="1"/>
  <c r="D47" i="1"/>
  <c r="D41" i="1"/>
  <c r="D42" i="1" l="1"/>
  <c r="D216" i="1" l="1"/>
  <c r="D85" i="1" l="1"/>
  <c r="D84" i="1" s="1"/>
  <c r="D78" i="1"/>
  <c r="D77" i="1"/>
  <c r="D56" i="1"/>
  <c r="D55" i="1"/>
  <c r="D54" i="1"/>
  <c r="D53" i="1"/>
  <c r="D52" i="1"/>
  <c r="D401" i="1" l="1"/>
  <c r="D382" i="1" s="1"/>
  <c r="D98" i="1"/>
  <c r="D92" i="1" s="1"/>
  <c r="D35" i="1"/>
  <c r="D229" i="1"/>
  <c r="D228" i="1" s="1"/>
  <c r="D215" i="1" l="1"/>
  <c r="D213" i="1"/>
  <c r="D209" i="1"/>
  <c r="D208" i="1" s="1"/>
  <c r="D202" i="1"/>
  <c r="D198" i="1"/>
  <c r="D163" i="1" l="1"/>
  <c r="D58" i="1"/>
  <c r="D57" i="1" s="1"/>
  <c r="D46" i="1"/>
  <c r="D45" i="1" l="1"/>
  <c r="D34" i="1"/>
  <c r="D30" i="1"/>
  <c r="D29" i="1" l="1"/>
  <c r="D28" i="1" s="1"/>
  <c r="D104" i="1"/>
  <c r="D115" i="1"/>
  <c r="D89" i="1"/>
  <c r="D326" i="1" l="1"/>
  <c r="D311" i="1"/>
  <c r="D206" i="1" l="1"/>
  <c r="D235" i="1"/>
  <c r="D232" i="1"/>
  <c r="D214" i="1"/>
  <c r="D87" i="1" l="1"/>
  <c r="D323" i="1" l="1"/>
  <c r="D300" i="1"/>
  <c r="D310" i="1" l="1"/>
  <c r="D271" i="1"/>
  <c r="D267" i="1"/>
  <c r="D244" i="1"/>
  <c r="D243" i="1" s="1"/>
  <c r="D238" i="1"/>
  <c r="D201" i="1" l="1"/>
  <c r="D200" i="1" l="1"/>
  <c r="D193" i="1"/>
  <c r="D190" i="1"/>
  <c r="D158" i="1"/>
  <c r="D157" i="1" l="1"/>
  <c r="D129" i="1"/>
  <c r="D103" i="1"/>
  <c r="D86" i="1" s="1"/>
  <c r="D110" i="1"/>
  <c r="D113" i="1"/>
  <c r="D120" i="1"/>
  <c r="D124" i="1"/>
  <c r="D132" i="1"/>
  <c r="D147" i="1"/>
  <c r="D155" i="1"/>
  <c r="D176" i="1"/>
  <c r="D161" i="1" s="1"/>
  <c r="D184" i="1"/>
  <c r="D188" i="1"/>
  <c r="D192" i="1"/>
  <c r="D212" i="1"/>
  <c r="D222" i="1"/>
  <c r="D225" i="1"/>
  <c r="D234" i="1"/>
  <c r="D231" i="1" s="1"/>
  <c r="D237" i="1"/>
  <c r="D254" i="1"/>
  <c r="D261" i="1"/>
  <c r="D270" i="1"/>
  <c r="D275" i="1"/>
  <c r="D279" i="1"/>
  <c r="D286" i="1"/>
  <c r="D291" i="1"/>
  <c r="D297" i="1"/>
  <c r="D301" i="1"/>
  <c r="D306" i="1"/>
  <c r="D315" i="1"/>
  <c r="D319" i="1"/>
  <c r="D329" i="1"/>
  <c r="D343" i="1"/>
  <c r="D345" i="1"/>
  <c r="D349" i="1"/>
  <c r="D352" i="1"/>
  <c r="D381" i="1"/>
  <c r="D351" i="1" l="1"/>
  <c r="D355" i="1"/>
  <c r="D333" i="1"/>
  <c r="D274" i="1"/>
  <c r="D217" i="1"/>
  <c r="D119" i="1"/>
  <c r="D154" i="1"/>
  <c r="D260" i="1"/>
  <c r="D211" i="1"/>
  <c r="D112" i="1"/>
  <c r="D253" i="1"/>
  <c r="D106" i="1"/>
  <c r="D348" i="1"/>
  <c r="D290" i="1"/>
  <c r="D224" i="1"/>
  <c r="D131" i="1"/>
  <c r="D328" i="1"/>
  <c r="D197" i="1"/>
  <c r="D361" i="1"/>
  <c r="D337" i="1"/>
  <c r="D278" i="1"/>
  <c r="D221" i="1"/>
  <c r="D123" i="1"/>
  <c r="D183" i="1"/>
  <c r="D282" i="1"/>
  <c r="D128" i="1"/>
  <c r="D294" i="1"/>
  <c r="D342" i="1"/>
  <c r="D314" i="1"/>
  <c r="D322" i="1"/>
  <c r="D281" i="1" l="1"/>
  <c r="D199" i="1"/>
  <c r="D236" i="1"/>
  <c r="D347" i="1"/>
  <c r="D196" i="1"/>
  <c r="D277" i="1"/>
  <c r="D105" i="1"/>
  <c r="D27" i="1" s="1"/>
  <c r="D135" i="1"/>
  <c r="D354" i="1"/>
  <c r="D327" i="1"/>
  <c r="D293" i="1"/>
  <c r="D266" i="1"/>
  <c r="D341" i="1"/>
  <c r="D134" i="1" l="1"/>
  <c r="D259" i="1"/>
  <c r="D407" i="1" l="1"/>
</calcChain>
</file>

<file path=xl/sharedStrings.xml><?xml version="1.0" encoding="utf-8"?>
<sst xmlns="http://schemas.openxmlformats.org/spreadsheetml/2006/main" count="786" uniqueCount="731">
  <si>
    <t>01 0 00 00000</t>
  </si>
  <si>
    <t>01 1 00 00000</t>
  </si>
  <si>
    <t>01 1 01 00000</t>
  </si>
  <si>
    <t>01 1 01 00020</t>
  </si>
  <si>
    <t>01 1 01 00030</t>
  </si>
  <si>
    <t>Основное мероприятие "Содействие развитию дошкольного образования"</t>
  </si>
  <si>
    <t>01 1 02 20010</t>
  </si>
  <si>
    <t>01 1 03 00000</t>
  </si>
  <si>
    <t>01 1 03 80100</t>
  </si>
  <si>
    <t>01 1 03 80110</t>
  </si>
  <si>
    <t>01 2 00 00000</t>
  </si>
  <si>
    <t>01 2 01 00000</t>
  </si>
  <si>
    <t>01 2 01 00050</t>
  </si>
  <si>
    <t>01 2 02 00000</t>
  </si>
  <si>
    <t>01 2 02 00040</t>
  </si>
  <si>
    <t>01 2 02 20020</t>
  </si>
  <si>
    <t>01 3 00 00000</t>
  </si>
  <si>
    <t>Подпрограмма "Организация предоставления дополнительного образования детям"</t>
  </si>
  <si>
    <t>01 3 01 00000</t>
  </si>
  <si>
    <t>Основное мероприятие "Реализация программ дополнительного образования детей"</t>
  </si>
  <si>
    <t>01 3 01 00080</t>
  </si>
  <si>
    <t>01 4 00 00000</t>
  </si>
  <si>
    <t>Подпрограмма "Организованный отдых детей в каникулярное время"</t>
  </si>
  <si>
    <t>01 4 01 00000</t>
  </si>
  <si>
    <t>01 4 01 S0190</t>
  </si>
  <si>
    <t>01 4 01 20040</t>
  </si>
  <si>
    <t>01 4 02 00000</t>
  </si>
  <si>
    <t>01 4 02 80200</t>
  </si>
  <si>
    <t>01 5 00 00000</t>
  </si>
  <si>
    <t>01 5 01 00000</t>
  </si>
  <si>
    <t>01 5 01 20050</t>
  </si>
  <si>
    <t>01 5 01 20060</t>
  </si>
  <si>
    <t>01 6 00 00000</t>
  </si>
  <si>
    <t>Подпрограмма "Профессиональная переподготовка и повышение квалификации"</t>
  </si>
  <si>
    <t>01 6 01 00000</t>
  </si>
  <si>
    <t>Основное мероприятие "Развитие кадрового потенциала работников сферы образования"</t>
  </si>
  <si>
    <t>01 6 01 20070</t>
  </si>
  <si>
    <t>01 8 00 00000</t>
  </si>
  <si>
    <t>01 8 01 00000</t>
  </si>
  <si>
    <t>01 8 01 00090</t>
  </si>
  <si>
    <t>02 0 00 00000</t>
  </si>
  <si>
    <t>02 1 00 00000</t>
  </si>
  <si>
    <t>02 2 00 00000</t>
  </si>
  <si>
    <t>02 2 01 00000</t>
  </si>
  <si>
    <t>02 2 01 20120</t>
  </si>
  <si>
    <t>02 2 01 20130</t>
  </si>
  <si>
    <t>02 4 00 00000</t>
  </si>
  <si>
    <t>02 4 01 00000</t>
  </si>
  <si>
    <t>Основное мероприятие "Поддержка на доступном уровне объема пассажирских перевозок на автобусных маршрутах"</t>
  </si>
  <si>
    <t>03 0 00 00000</t>
  </si>
  <si>
    <t>03 1 00 00000</t>
  </si>
  <si>
    <t>03 1 01 00000</t>
  </si>
  <si>
    <t>Основное мероприятие "Развитие библиотечного дела"</t>
  </si>
  <si>
    <t>03 1 01 00360</t>
  </si>
  <si>
    <t>03 1 01 00370</t>
  </si>
  <si>
    <t>03 2 00 00000</t>
  </si>
  <si>
    <t>Подпрограмма "Дополнительное образование детей в сфере культуры и искусства"</t>
  </si>
  <si>
    <t>03 2 01 00000</t>
  </si>
  <si>
    <t>Основное мероприятие "Реализация дополнительных общеобразовательных программ"</t>
  </si>
  <si>
    <t>03 2 01 00140</t>
  </si>
  <si>
    <t>03 3 00 00000</t>
  </si>
  <si>
    <t>03 3 01 00000</t>
  </si>
  <si>
    <t>Основное мероприятие "Формирование фондов библиотеки"</t>
  </si>
  <si>
    <t>03 3 01 20200</t>
  </si>
  <si>
    <t>03 4 00 00000</t>
  </si>
  <si>
    <t>03 4 01 00000</t>
  </si>
  <si>
    <t>03 4 01 20220</t>
  </si>
  <si>
    <t>03 5 00 00000</t>
  </si>
  <si>
    <t>03 5 01 00000</t>
  </si>
  <si>
    <t xml:space="preserve">Основное мероприятие "Укрепление материально-технической базы библиотечных учреждений Южского района" </t>
  </si>
  <si>
    <t>03 5 01 20230</t>
  </si>
  <si>
    <t>03 7 00 00000</t>
  </si>
  <si>
    <t>04 0 00 00000</t>
  </si>
  <si>
    <t>04 2 00 00000</t>
  </si>
  <si>
    <t>04 4 00 00000</t>
  </si>
  <si>
    <t>05 0 00 00000</t>
  </si>
  <si>
    <t>05 1 00 00000</t>
  </si>
  <si>
    <t>05 1 01 00000</t>
  </si>
  <si>
    <t>05 1 01 60030</t>
  </si>
  <si>
    <t>05 1 01 60050</t>
  </si>
  <si>
    <t>05 2 00 00000</t>
  </si>
  <si>
    <t>05 2 01 00000</t>
  </si>
  <si>
    <t>05 3 00 00000</t>
  </si>
  <si>
    <t>05 3 01 00000</t>
  </si>
  <si>
    <t>06 0 00 00000</t>
  </si>
  <si>
    <t>06 1 00 00000</t>
  </si>
  <si>
    <t>06 1 01 00000</t>
  </si>
  <si>
    <t>06 1 01 20420</t>
  </si>
  <si>
    <t>07 0 00 00000</t>
  </si>
  <si>
    <t>Муниципальная программа Южского муниципального района "Оказание поддержки общественным объединениям ветеранов, инвалидов и другим маломобильным группам населения Южского муниципального района"</t>
  </si>
  <si>
    <t>07 1 00 00000</t>
  </si>
  <si>
    <t>07 1 01 00000</t>
  </si>
  <si>
    <t>Основное мероприятие "Организация мероприятий в интересах лиц с ограниченными возможностями здоровья"</t>
  </si>
  <si>
    <t>07 1 01 20430</t>
  </si>
  <si>
    <t>07 1 01 20440</t>
  </si>
  <si>
    <t>07 1 02 00000</t>
  </si>
  <si>
    <t>Основное мероприятие "Адаптация учреждений Южского муниципального района к обслуживанию инвалидов и других маломобильных групп"</t>
  </si>
  <si>
    <t>07 1 02 20450</t>
  </si>
  <si>
    <t>07 1 02 20460</t>
  </si>
  <si>
    <t>07 5 00 00000</t>
  </si>
  <si>
    <t>07 5 01 00000</t>
  </si>
  <si>
    <t>07 5 01 60060</t>
  </si>
  <si>
    <t>08 0 00 00000</t>
  </si>
  <si>
    <t>08 1 00 00000</t>
  </si>
  <si>
    <t>08 1 01 00000</t>
  </si>
  <si>
    <t>Основное мероприятие "Обеспечение деятельности лиц, замещающих муниципальные должности"</t>
  </si>
  <si>
    <t>08 1 01 00190</t>
  </si>
  <si>
    <t>08 1 02 00000</t>
  </si>
  <si>
    <t>08 1 02 00170</t>
  </si>
  <si>
    <t>08 1 03 00000</t>
  </si>
  <si>
    <t>08 1 03 20540</t>
  </si>
  <si>
    <t>08 1 03 20560</t>
  </si>
  <si>
    <t>08 1 04 00000</t>
  </si>
  <si>
    <t>Основное мероприятие "Обеспечение общественного порядка и профилактика правонарушений"</t>
  </si>
  <si>
    <t>08 1 04 80350</t>
  </si>
  <si>
    <t>08 1 04 80360</t>
  </si>
  <si>
    <t>09 0 00 00000</t>
  </si>
  <si>
    <t>Муниципальная программа Южского муниципального района "Профилактика правонарушений в Южском муниципальном районе"</t>
  </si>
  <si>
    <t>09 1 00 00000</t>
  </si>
  <si>
    <t>Подпрограмма "Профилактика правонарушений и преступлений в Южском муниципальном районе"</t>
  </si>
  <si>
    <t>09 1 01 00000</t>
  </si>
  <si>
    <t>Основное мероприятие "Обеспечение общественного порядка"</t>
  </si>
  <si>
    <t>09 2 00 00000</t>
  </si>
  <si>
    <t>Подпрограмма "Профилактика безнадзорности и правонарушений несовершеннолетних"</t>
  </si>
  <si>
    <t>09 2 01 00000</t>
  </si>
  <si>
    <t>09 2 01 20680</t>
  </si>
  <si>
    <t>30 9 00 00000</t>
  </si>
  <si>
    <t>30 9 00 00200</t>
  </si>
  <si>
    <t>30 9 00 00210</t>
  </si>
  <si>
    <t>30 9 00 00220</t>
  </si>
  <si>
    <t>30 9 00 00230</t>
  </si>
  <si>
    <t>Наименование</t>
  </si>
  <si>
    <t>Целевая статья</t>
  </si>
  <si>
    <t>Вид рас-ходов</t>
  </si>
  <si>
    <t xml:space="preserve">30 9 00 00350 </t>
  </si>
  <si>
    <t>08 1 03 20550</t>
  </si>
  <si>
    <t>Финансовое обеспечение деятельности структурных подразделений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</si>
  <si>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Библиотечное, библиографическое и информационное обслуживание пользователей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</si>
  <si>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Формирование, учет, изучение, обеспечение физического сохранения и безопасности фондов библиотеки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</si>
  <si>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Глава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</si>
  <si>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</si>
  <si>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председателя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</si>
  <si>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Председатель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</si>
  <si>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Содержание дошкольных 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</si>
  <si>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</t>
  </si>
  <si>
    <t>Обеспечение деятельности по организации питания в общеобразовательных организациях (Предоставление субсидий бюджетным, автономным учреждениям и иным некоммерческим организациям)</t>
  </si>
  <si>
    <t>Обеспечение содержания общеобразовательных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</si>
  <si>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Организация предоставления дополнительного образования детям (Предоставление субсидий бюджетным, автономным учреждениям и иным некоммерческим организациям)</t>
  </si>
  <si>
    <t>Дополнительное образование детей в сфере культуры и искусства (Предоставление субсидий бюджетным, автономным учреждениям и иным некоммерческим организациям)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</si>
  <si>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(Предоставление субсидий бюджетным, автономным учреждениям и иным некоммерческим организациям)</t>
  </si>
  <si>
    <t>Библиотечное, библиографическое и информационное обслуживание пользователей (Иные бюджетные ассигнования)</t>
  </si>
  <si>
    <t>Обеспечение содержания общеобразовательных организаций в соответствии с нормами пожарной безопасности (Закупка товаров, работ и услуг для обеспечения государственных (муниципальных) нужд)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</si>
  <si>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(Закупка товаров, работ и услуг для обеспечения государственных (муниципальных) нужд)</t>
  </si>
  <si>
    <t>Библиотечное, библиографическое и информационное обслуживание пользователей (Закупка товаров, работ и услуг для обеспечения государственных (муниципальных) нужд)</t>
  </si>
  <si>
    <t>Формирование, учет, изучение, обеспечение физического сохранения и безопасности фондов библиотеки (Закупка товаров, работ и услуг для обеспечения государственных (муниципальных) нужд)</t>
  </si>
  <si>
    <t>Создание модельных библиотек (Закупка товаров, работ и услуг для обеспечения государственных (муниципальных) нужд)</t>
  </si>
  <si>
    <t>Воспитание детей, подростков и молодежи на конкретных примерах исторической и культурной жизни на основе героических традиций России (Закупка товаров, работ и услуг для обеспечения государственных (муниципальных) нужд)</t>
  </si>
  <si>
    <t>Развитие системы отдыха молодых семей (Закупка товаров, работ и услуг для обеспечения государственных (муниципальных) нужд)</t>
  </si>
  <si>
    <t>Информационное сопровождение социальной интеграции инвалидов и других лиц с ограниченными возможностями (Закупка товаров, работ и услуг для обеспечения государственных (муниципальных) нужд)</t>
  </si>
  <si>
    <t>Обеспечение доступности услуг в сфере культуры для детей - инвалидов (Закупка товаров, работ и услуг для обеспечения государственных (муниципальных) нужд)</t>
  </si>
  <si>
    <t>Создание условий для психолого-педагогической, медицинской, правовой поддержки и реабилитации детей и подростков (Закупка товаров, работ и услуг для обеспечения государственных (муниципальных) нужд)</t>
  </si>
  <si>
    <t>Обеспечение доступности услуг в сфере культуры для детей - инвалидов (Предоставление субсидий бюджетным, автономным учреждениям и иным некоммерческим организациям)</t>
  </si>
  <si>
    <t>Подпрограмма "Формирование доступной среды жизнедеятельности для инвалидов и других маломобильных групп населения в Южском муниципальном районе"</t>
  </si>
  <si>
    <t>01 1 02 00000</t>
  </si>
  <si>
    <t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(Предоставление субсидий бюджетным, автономным учреждениям и иным некоммерческим организациям)</t>
  </si>
  <si>
    <t>Основное мероприятие "Финансовое обеспечение предоставления мер социальной поддержки"</t>
  </si>
  <si>
    <t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</si>
  <si>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</t>
  </si>
  <si>
    <t xml:space="preserve">Осуществление полномочий по созданию и организации деятельности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</si>
  <si>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Осуществление полномочий по созданию и организации деятельности комиссий по делам несовершеннолетних и защите их прав (Закупка товаров, работ и услуг для обеспечения государственных (муниципальных) нужд)</t>
  </si>
  <si>
    <t>Обеспечение доступности услуг в сфере образования для детей - инвалидов (Закупка товаров, работ и услуг для обеспечения государственных (муниципальных) нужд)</t>
  </si>
  <si>
    <r>
      <t xml:space="preserve">Основное мероприятие "Организация отдыха и оздоровления детей" </t>
    </r>
    <r>
      <rPr>
        <i/>
        <sz val="10"/>
        <rFont val="Times New Roman"/>
        <family val="1"/>
        <charset val="204"/>
      </rPr>
      <t/>
    </r>
  </si>
  <si>
    <t xml:space="preserve">Подпрограмма "Безопасность библиотечных отделов МКУК "Южская МЦБ"" </t>
  </si>
  <si>
    <t xml:space="preserve">Организация и проведение противопожарных мероприятий (Закупка товаров, работ и услуг для обеспечения государственных (муниципальных) нужд) </t>
  </si>
  <si>
    <t>Муниципальная программа Южского муниципального района "Развитие образования Южского муниципального района"</t>
  </si>
  <si>
    <t xml:space="preserve">Подпрограмма "Организация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организациях" </t>
  </si>
  <si>
    <t xml:space="preserve">Основное мероприятие "Развитие дошкольного образования" </t>
  </si>
  <si>
    <t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</si>
  <si>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</si>
  <si>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 </t>
  </si>
  <si>
    <t xml:space="preserve">Основное мероприятие "Финансовое обеспечение предоставления мер социальной поддержки в сфере образования" </t>
  </si>
  <si>
    <t>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</si>
  <si>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 xml:space="preserve">Подпрограмма "Организация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программам" </t>
  </si>
  <si>
    <t>Основное мероприятие "Реализация программ общего образования"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</si>
  <si>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</si>
  <si>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</si>
  <si>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(Иные бюджетные ассигнования) </t>
  </si>
  <si>
    <t xml:space="preserve">Подпрограмма "Одарённые дети" </t>
  </si>
  <si>
    <t xml:space="preserve">Основное мероприятие "Поддержка творчески одаренных детей" </t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</si>
  <si>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</t>
  </si>
  <si>
    <t xml:space="preserve">Проведение муниципальных творческих конкурсов.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 </t>
  </si>
  <si>
    <t xml:space="preserve">Подпрограмма "Обеспечение деятельности структурных подразделений Отдела образования администрации Южского муниципального района" </t>
  </si>
  <si>
    <t xml:space="preserve">Финансовое обеспечение деятельности структурных подразделений (Закупка товаров, работ и услуг для обеспечения государственных (муниципальных) нужд) </t>
  </si>
  <si>
    <t xml:space="preserve">Финансовое обеспечение деятельности структурных подразделений (Иные бюджетные ассигнования) </t>
  </si>
  <si>
    <t xml:space="preserve">Подпрограмма "Развитие автомобильных дорог Южского муниципального района" </t>
  </si>
  <si>
    <t xml:space="preserve">Подпрограмма "Повышение безопасности дорожного движения в Южском муниципальном районе" </t>
  </si>
  <si>
    <t xml:space="preserve">Основное мероприятие "Обеспечение безопасности граждан" </t>
  </si>
  <si>
    <t>Подпрограмма "Обеспечение жильем молодых семей в Южском муниципальном районе"</t>
  </si>
  <si>
    <t xml:space="preserve">Основное мероприятие "Обеспечение жильем молодых семей" </t>
  </si>
  <si>
    <t xml:space="preserve">Подпрограмма "Поддержка граждан в сфере ипотечного жилищного кредитования в Южском муниципальном районе" </t>
  </si>
  <si>
    <t xml:space="preserve">Основное мероприятие "Государственная поддержка граждан в сфере ипотечного жилищного кредитования" </t>
  </si>
  <si>
    <t xml:space="preserve">Муниципальная программа Южского муниципального района "Развитие культуры Южского муниципального района" </t>
  </si>
  <si>
    <t xml:space="preserve">Подпрограмма "Развитие библиотечного дела в Южском муниципальном районе" </t>
  </si>
  <si>
    <t xml:space="preserve">Основное мероприятие "Обеспечение безопасности" </t>
  </si>
  <si>
    <t xml:space="preserve">Подпрограмма "Гражданско-патриотическое воспитание детей, подростков и молодежи" </t>
  </si>
  <si>
    <t xml:space="preserve">Развитие чувства патриотизма, любви к родному краю, гордости за историческое наследие и настоящее России (Закупка товаров, работ и услуг для обеспечения государственных (муниципальных) нужд) </t>
  </si>
  <si>
    <t xml:space="preserve">Подпрограмма "Развитие физической культуры и спорта в Южском муниципальном районе" </t>
  </si>
  <si>
    <t xml:space="preserve">Муниципальная программа Южского муниципального района "Экономическое развитие Южского муниципального района" </t>
  </si>
  <si>
    <t>Подпрограмма "Развитие малого и среднего предпринимательства"</t>
  </si>
  <si>
    <t xml:space="preserve">Основное мероприятие "Поддержка малого и среднего предпринимательства" </t>
  </si>
  <si>
    <t xml:space="preserve">Подпрограмма "Обеспечение финансирования работ по формированию земельных участков на территории Южского муниципального района" </t>
  </si>
  <si>
    <t xml:space="preserve">Основное мероприятие "Управление и распоряжение земельными ресурсами" </t>
  </si>
  <si>
    <t xml:space="preserve">Подпрограмма "Обеспечение финансирования работ по оформлению прав собственности Южского муниципального района на недвижимое имущество и его инвентаризации" </t>
  </si>
  <si>
    <t xml:space="preserve">Основное мероприятие "Управление и распоряжение имуществом" </t>
  </si>
  <si>
    <t xml:space="preserve">Подпрограмма "Энергосбережение и повышение энергетической эффективности в муниципальных учреждениях" </t>
  </si>
  <si>
    <t xml:space="preserve">Основное мероприятие "Повышение энергетической эффективности учреждений Южского муниципального района" </t>
  </si>
  <si>
    <t>Осуществление комплекса мер по внедрению энергосберегающих технологий в муниципальных учреждениях Южского муниципального района (Закупка товаров, работ и услуг для обеспечения государственных (муниципальных) нужд)</t>
  </si>
  <si>
    <t>Муниципальная программа Южского муниципального района "Совершенствование институтов местного самоуправления Южского муниципального района"</t>
  </si>
  <si>
    <t>Подпрограмма "Обеспечение деятельности Администрации Южского муниципального района и развитие муниципальной службы в Южском муниципальном районе"</t>
  </si>
  <si>
    <t xml:space="preserve">Основное мероприятие "Обеспечение деятельности исполнительно-распорядительных органов местного самоуправления Южского муниципального района" </t>
  </si>
  <si>
    <r>
      <t xml:space="preserve">Обеспечение деятельности Администрации Южского муниципального района, включая структурные подразделения имеющих статус юридического лица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  </r>
    <r>
      <rPr>
        <i/>
        <sz val="10"/>
        <color rgb="FF002060"/>
        <rFont val="Times New Roman"/>
        <family val="1"/>
        <charset val="204"/>
      </rPr>
      <t/>
    </r>
  </si>
  <si>
    <t>Обеспечение деятельности Администрации Южского муниципального района, включая структурные подразделения имеющих статус юридического лица (Иные бюджетные ассигнования)</t>
  </si>
  <si>
    <t xml:space="preserve">Основное мероприятие "Развитие кадрового потенциала работников органов местного самоуправления" </t>
  </si>
  <si>
    <t>Обучение лиц, состоящих в кадровом резерве на замещение вакантных должностей муниципальной службы администрации Южского муниципального района и структурных подразделений (Закупка товаров, работ и услуг для обеспечения государственных (муниципальных) нужд)</t>
  </si>
  <si>
    <t>Организация повышения квалификации, дополнительного профессионального образования лиц, замещающих выборные муниципальные должности, и муниципальных служащих (Закупка товаров, работ и услуг для обеспечения государственных (муниципальных) нужд)</t>
  </si>
  <si>
    <t>Повышение квалификации сотрудников, ведущих кадровую работу в части разработки и внедрения современных методов кадровой работы (Закупка товаров, работ и услуг для обеспечения государственных (муниципальных) нужд)</t>
  </si>
  <si>
    <t>Обеспечение функционирования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</si>
  <si>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Обеспечение функционирования Совета Южского муниципального района (Закупка товаров, работ и услуг для обеспечения государственных (муниципальных) нужд) </t>
  </si>
  <si>
    <t>Обеспечение функционирования Совета Южского муниципального района (Иные бюджетные ассигнования)</t>
  </si>
  <si>
    <t xml:space="preserve">Обеспечение функционирования депутатов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</si>
  <si>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Обеспечение функционирования Контрольно-счетного органа Южского муниципального района (Закупка товаров, работ и услуг для обеспечения государственных (муниципальных) нужд)</t>
  </si>
  <si>
    <t>Основное мероприятие "Капитальный ремонт, ремонт и содержание автомобильных дорог общего пользования местного значения Южского муниципального района и сельских поселений Южского муниципального района"</t>
  </si>
  <si>
    <t xml:space="preserve">02 1 03 00000 </t>
  </si>
  <si>
    <t xml:space="preserve">Обеспечение улучшения организации дорожного движения  (Закупка товаров, работ и услуг для обеспечения государственных (муниципальных) нужд) </t>
  </si>
  <si>
    <t xml:space="preserve">Организация профилактики детского дорожно-транспортного травматизма  (Закупка товаров, работ и услуг для обеспечения государственных (муниципальных) нужд) </t>
  </si>
  <si>
    <t>02 2 01 21640</t>
  </si>
  <si>
    <t>Подпрограмма "Улучшение жилищных условий и выравнивание обеспеченности населения сельских поселений Южского муниципального района коммунальной инфраструктурой"</t>
  </si>
  <si>
    <t>02 Д 00 00000</t>
  </si>
  <si>
    <t>Основное мероприятие "Организация в границах поселений газоснабжения населения"</t>
  </si>
  <si>
    <t>02 Д 01 00000</t>
  </si>
  <si>
    <t>Основное мероприятие "Организация в границах поселений водоснабжения населения"</t>
  </si>
  <si>
    <t xml:space="preserve">02 Д 03 00000 </t>
  </si>
  <si>
    <t>Основное мероприятие "Организация в границах поселений водоотведения"</t>
  </si>
  <si>
    <t xml:space="preserve">02 Д 04 00000 </t>
  </si>
  <si>
    <t xml:space="preserve">02 Д 05 00000 </t>
  </si>
  <si>
    <t>02 Д 05 21680</t>
  </si>
  <si>
    <t>Подпрограмма "Развитие системы гражданской обороны, обеспечение безопасности, защиты населения и территории Южского муниципального района от чрезвычайных ситуаций"</t>
  </si>
  <si>
    <t>02 Ж 00 00000</t>
  </si>
  <si>
    <t>Основное мероприятие "Мероприятия по территориальной и гражданской обороне, защите населения и территории Южского муниципального района от чрезвычайных ситуаций природного и техногенного характера"</t>
  </si>
  <si>
    <t>02 Ж 01 00000</t>
  </si>
  <si>
    <t xml:space="preserve">Приобретение учебно-материальной базы для учебно-консультационных пунктов Южского муниципального района  (Закупка товаров, работ и услуг для обеспечения государственных (муниципальных) нужд) </t>
  </si>
  <si>
    <t>02 Ж 01 21590</t>
  </si>
  <si>
    <t xml:space="preserve">Изготовление и распространение буклетов, брошюр, памяток и листовок, плакатов и баннеров в области гражданской обороны, защиты от чрезвычайных ситуаций природного и техногенного характера, обеспечения пожарной безопасности и безопасности на водных объектах  (Закупка товаров, работ и услуг для обеспечения государственных (муниципальных) нужд) </t>
  </si>
  <si>
    <t>02 Ж 01 21600</t>
  </si>
  <si>
    <t>Основное мероприятие "Резервный фонд"</t>
  </si>
  <si>
    <t xml:space="preserve">02 Ж 03 00000 </t>
  </si>
  <si>
    <t>Резервный фонд администрации Южского муниципального района (Иные бюджетные ассигнования)</t>
  </si>
  <si>
    <t xml:space="preserve">02 Ж 03 20150 </t>
  </si>
  <si>
    <t>Подпрограмма "Сезонная уборка территорий сельских поселений Южского муниципального района"</t>
  </si>
  <si>
    <t xml:space="preserve">02 И 00 00000 </t>
  </si>
  <si>
    <t>Основное мероприятие "Мероприятия по содержанию территорий сельских поселений"</t>
  </si>
  <si>
    <t xml:space="preserve">02 И 01 00000 </t>
  </si>
  <si>
    <t xml:space="preserve">02 И 01 21670 </t>
  </si>
  <si>
    <t>03 Д 00 00000</t>
  </si>
  <si>
    <t>Основное мероприятие "Организация и проведение событийных мероприятий"</t>
  </si>
  <si>
    <t>03 Д 01 00000</t>
  </si>
  <si>
    <t>03 Д 01 21520</t>
  </si>
  <si>
    <t>Основное мероприятие "Содействие развитию музейно-выставочной деятельности"</t>
  </si>
  <si>
    <t>03 Д 03 00000</t>
  </si>
  <si>
    <t>Укрепление материально-технической базы (Предоставление субсидий бюджетным, автономным учреждениям и иным некоммерческим организациям)</t>
  </si>
  <si>
    <t>03 Д 03 21540</t>
  </si>
  <si>
    <t xml:space="preserve">Муниципальная программа Южского муниципального района "Развитие физической культуры, спорта и повышение эффективности реализации молодежной политики Южского муниципального района" </t>
  </si>
  <si>
    <t>Основное мероприятие "Развитие чувства патриотизма, любви к родному краю, гордости за историческое наследие и настоящее России"</t>
  </si>
  <si>
    <t>04 2 02 00000</t>
  </si>
  <si>
    <t>04 2 02 20280</t>
  </si>
  <si>
    <t>04 2 02 20290</t>
  </si>
  <si>
    <t>04 2 02 20300</t>
  </si>
  <si>
    <t>Основное мероприятие "Проведение спортивно-оздоровительных и спортивно-массовых мероприятий"</t>
  </si>
  <si>
    <t>04 4 02 00000</t>
  </si>
  <si>
    <t>04 4 02 20330</t>
  </si>
  <si>
    <t>Подпрограмма "Организация и проведение мероприятий по работе с детьми, подростками, молодёжью и молодыми семьями"</t>
  </si>
  <si>
    <t>04 8 00 00000</t>
  </si>
  <si>
    <t>Основное мероприятие "Организация и проведение мероприятий по работе с детьми и молодежью и молодыми семьями"</t>
  </si>
  <si>
    <t>04 8 01 00000</t>
  </si>
  <si>
    <t>Организация досуга молодых семей  (Закупка товаров, работ и услуг для обеспечения государственных (муниципальных) нужд)</t>
  </si>
  <si>
    <t>04 8 01 20310</t>
  </si>
  <si>
    <t>04 8 01 20320</t>
  </si>
  <si>
    <t xml:space="preserve">Организация и проведение мероприятий среди молодежи (Закупка товаров, работ и услуг для обеспечения государственных (муниципальных) нужд) </t>
  </si>
  <si>
    <t>04 8 01 20340</t>
  </si>
  <si>
    <t>04 8 01 20350</t>
  </si>
  <si>
    <t>Субсидирование части затрат субъектов малого и среднего предпринимательства и организаций, образующих инфраструктуру поддержки субъектов малого и среднего предпринимательства в сфере образования  (Иные бюджетные ассигнования)</t>
  </si>
  <si>
    <t>Субсидирование части затрат субъектов малого и среднего предпринимательства, осуществляющих сельскохозяйственную деятельность, связанных с приобретением сельскохозяйственной техники и оборудования  (Иные бюджетные ассигнования)</t>
  </si>
  <si>
    <t xml:space="preserve">Субсидирование части затрат субъектов малого и среднего предпринимательства по аренде выставочных площадей для участия в выставочно-ярморочных мероприятиях  (Иные бюджетные ассигнования) </t>
  </si>
  <si>
    <t>05 1 01 60110</t>
  </si>
  <si>
    <t>Субсидирование части затрат субъектов малого и среднего предпринимательства, связанных с оплатой услуг по сертификации  (Иные бюджетные ассигнования)</t>
  </si>
  <si>
    <t xml:space="preserve">05 1 01 60120 </t>
  </si>
  <si>
    <t xml:space="preserve">05 3 01 21730 </t>
  </si>
  <si>
    <t>Развитие кадрового потенциала не муниципальных служащих (Закупка товаров, работ и услуг для обеспечения государственных (муниципальных) нужд)</t>
  </si>
  <si>
    <t xml:space="preserve">08 1 03 20600 </t>
  </si>
  <si>
    <t>Подпрограмма "Информационная открытость органов местного самоуправления Южского муниципального района и общественные связи"</t>
  </si>
  <si>
    <t xml:space="preserve">08 4 00 00000 </t>
  </si>
  <si>
    <t>Основное мероприятие "Обеспечение доступа к информации о деятельности органов местного самоуправления"</t>
  </si>
  <si>
    <t xml:space="preserve">08 4 01 00000 </t>
  </si>
  <si>
    <t>Информирование населения о деятельности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</si>
  <si>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 xml:space="preserve">08 4 01 21180 </t>
  </si>
  <si>
    <t>Изготовление полиграфии и сувенирной продукции, направленной на привлечение инвесторов и туристических организаций в Южский муниципальный район (Закупка товаров, работ и услуг для обеспечения государственных (муниципальных) нужд)</t>
  </si>
  <si>
    <t xml:space="preserve">08 4 01 21280  </t>
  </si>
  <si>
    <t>Обеспечение работы официальных сайтов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</si>
  <si>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 xml:space="preserve">08 4 01 21420 </t>
  </si>
  <si>
    <t>Основное мероприятие "Укрепление материально-      технической базы"</t>
  </si>
  <si>
    <t xml:space="preserve">08 4 03 00000 </t>
  </si>
  <si>
    <t>Переоснащение технического оборудования и программного обеспечения (Закупка товаров, работ и услуг для обеспечения государственных (муниципальных) нужд)</t>
  </si>
  <si>
    <t xml:space="preserve">08 4 03 20630 </t>
  </si>
  <si>
    <t xml:space="preserve">11 0 00 00000 </t>
  </si>
  <si>
    <t xml:space="preserve">11 1 00 00000 </t>
  </si>
  <si>
    <t xml:space="preserve">11 1 01 00000 </t>
  </si>
  <si>
    <t>Изготовление и распространение буклетов, брошюр, памяток и листовок, плакатов и баннеров по профилактике терроризма и экстремизма (Закупка товаров, работ и услуг для обеспечения государственных (муниципальных) нужд)</t>
  </si>
  <si>
    <t xml:space="preserve">11 1 01 21620 </t>
  </si>
  <si>
    <t>Основное мероприятие "Создание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поселений Южского муниципального района, социальную и культурную адаптацию мигрантов, профилактику межнациональных (межэтнических) конфликтов"</t>
  </si>
  <si>
    <t xml:space="preserve">11 1 02 00000 </t>
  </si>
  <si>
    <t xml:space="preserve">11 1 02 21630 </t>
  </si>
  <si>
    <t>12 0 00 00000</t>
  </si>
  <si>
    <t>12 1 00 00000</t>
  </si>
  <si>
    <t>12 1 01 00000</t>
  </si>
  <si>
    <t>12 2 00 00000</t>
  </si>
  <si>
    <t>12 2 01 00000</t>
  </si>
  <si>
    <t>Основное мероприятие "Оплата услуг по заполнению формы федерального статистического наблюдения"</t>
  </si>
  <si>
    <t xml:space="preserve">Оплата услуг по заполнению формы федерального статистического наблюдения № 1-жилфонд "Сведения о жилищном фонде" (Закупка товаров, работ и услуг для обеспечения государственных (муниципальных) нужд) </t>
  </si>
  <si>
    <t>Подпрограмма "Обеспечение безопасности населения"</t>
  </si>
  <si>
    <t>Реализация комплекса мер, направленных на предупреждение распространения экстремизма, устранения межнационального и межконфессионального несогласия (Закупка товаров, работ и услуг для обеспечения государственных (муниципальных) нужд)</t>
  </si>
  <si>
    <t>Основное мероприятие "Профилактика терроризма и экстремизма на территории Южского муниципального района"</t>
  </si>
  <si>
    <t>Муниципальная программа Южского муниципального района "Профилактика терроризма и экстремизма, а также минимизация и (или) ликвидация последствий проявления терроризма и экстремизма на территории Южского муниципального района"</t>
  </si>
  <si>
    <t>31 9 00 80370</t>
  </si>
  <si>
    <t xml:space="preserve">Непрограммные направления деятельности исполнительно-распорядительных органов местного самоуправления Южского муниципального района </t>
  </si>
  <si>
    <t>31 9 00 00000</t>
  </si>
  <si>
    <t>Проведение спортивно-оздоровительных и спортивно-массовых мероприятий среди населения района (Закупка товаров, работ и услуг для обеспечения государственных (муниципальных) нужд)</t>
  </si>
  <si>
    <t>04 4 02 21760</t>
  </si>
  <si>
    <t xml:space="preserve"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(Закупка товаров, работ и услуг для обеспечения государственных (муниципальных) нужд)  </t>
  </si>
  <si>
    <t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(Предоставление субсидий бюджетным, автономным учреждениям и иным некоммерческим организациям)</t>
  </si>
  <si>
    <t>Подпрограмма "Предоставление за счет средств бюджета Южского муниципального района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учреждениями"</t>
  </si>
  <si>
    <t>Основное мероприятие "Финансовая поддержка социально-ориентированным некоммерческим организациям"</t>
  </si>
  <si>
    <t>Предоставление за счет средств бюджета Южского муниципального района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</t>
  </si>
  <si>
    <t>Муниципальная программа Южского муниципального района "Поддержка граждан (семей) в приобретении жилья в Южском муниципальном районе"</t>
  </si>
  <si>
    <t>Проведение муниципальных творческих конкурсов.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</t>
  </si>
  <si>
    <t>02 1 03 21790</t>
  </si>
  <si>
    <t xml:space="preserve">Участие в организации деятельности по сбору (в том числе раздельному сбору) и транспортированию твердых коммунальных отходов  (Закупка товаров, работ и услуг для обеспечения государственных (муниципальных) нужд) </t>
  </si>
  <si>
    <t>Проведение спортивно-оздоровительных и спортивно-массовых мероприятий среди детей и подростков (Предоставление субсидий бюджетным, автономным учреждениям и иным некоммерческим организациям)</t>
  </si>
  <si>
    <t>Подпрограмма "Библиотека XXI века: Создание модельной библиотеки на базе сельских библиотечных отделов МКУК "Южская МЦБ""</t>
  </si>
  <si>
    <t xml:space="preserve">Основное мероприятие "Финансовое обеспечение деятельности структурных подразделений Отдела образования администрации Южского муниципального района" </t>
  </si>
  <si>
    <t xml:space="preserve">Основное мероприятие "Содействие развитию общего образования" </t>
  </si>
  <si>
    <t>02 Д 07 00000</t>
  </si>
  <si>
    <t>02 Д 07 21750</t>
  </si>
  <si>
    <t>Основное мероприятие "Организация содержания муниципального жилищного фонда в поселениях"</t>
  </si>
  <si>
    <t xml:space="preserve">Перечисление взносов за капитальный ремонт муниципальных жилых помещений  (Закупка товаров, работ и услуг для обеспечения государственных (муниципальных) нужд) </t>
  </si>
  <si>
    <t xml:space="preserve">Муниципальная программа Южского муниципального района "Содействие в реализации прав граждан на безопасный и здоровый труд" </t>
  </si>
  <si>
    <t xml:space="preserve">Подпрограмма "Улучшение условий и охраны труда в муниципальных учреждениях Южского муниципального района" </t>
  </si>
  <si>
    <t>Основное мероприятие "Совершенствование охраны труда в муниципальных учреждениях"</t>
  </si>
  <si>
    <t>13 0 00 00000</t>
  </si>
  <si>
    <t>13 1 00 00000</t>
  </si>
  <si>
    <t xml:space="preserve">13 1 01 00000 </t>
  </si>
  <si>
    <t>13 1 01 22000</t>
  </si>
  <si>
    <t>13 1 01 22010</t>
  </si>
  <si>
    <t>Проведение обучения по охране труда и повышение уровня квалификации специалистов по охране труда (Закупка товаров, работ и услуг для обеспечения государственных (муниципальных) нужд)</t>
  </si>
  <si>
    <t>Проведение обязательных предварительных и периодических медицинских осмотров работников (Закупка товаров, работ и услуг для обеспечения государственных (муниципальных) нужд)</t>
  </si>
  <si>
    <t>Проведение обязательных предварительных и периодических медицинских осмотров работников  (Предоставление субсидий бюджетным, автономным учреждениям и иным некоммерческим организациям)</t>
  </si>
  <si>
    <t>31 9 00 10060</t>
  </si>
  <si>
    <t>31 9 00 66130</t>
  </si>
  <si>
    <t xml:space="preserve">Организация дополнительного пенсионного обеспечения отдельных категорий граждан (Социальное обеспечение и иные выплаты населению) </t>
  </si>
  <si>
    <t>31 9 00 51200</t>
  </si>
  <si>
    <t xml:space="preserve">Основное мероприятие "Содействие развитию дополнительного образования" </t>
  </si>
  <si>
    <t>01 3 02 00000</t>
  </si>
  <si>
    <t>01 3 02 22030</t>
  </si>
  <si>
    <t>Подпрограмма "Библиотечный фонд-стратегический ресурс общества"</t>
  </si>
  <si>
    <t>Обеспечение содержания учреждений дополнительного образования детей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</si>
  <si>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Непрограммные направления деятельности органов местного самоуправления Южского муниципального района и иных органов местного самоуправления Южского муниципального района</t>
  </si>
  <si>
    <t>Подпрограмма "Реализация мероприятий, направленных на вовлечение населения в культурную жизнь района"</t>
  </si>
  <si>
    <t>01 5 01 22040</t>
  </si>
  <si>
    <t>02 К 00 00000</t>
  </si>
  <si>
    <t>02 К 01 00000</t>
  </si>
  <si>
    <t>02 К 01 R0820</t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</si>
  <si>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 </t>
  </si>
  <si>
    <t xml:space="preserve">Проведение мероприятий по развитию технической и естественно-научной направленности обучающихся (Предоставление субсидий бюджетным, автономным учреждениям и иным некоммерческим организациям) </t>
  </si>
  <si>
    <t xml:space="preserve">Подпрограмма "Меры социальной поддержки детям-сиротам и детям, оставшимся без попечения родителей, лицам из числа указанной категории детей" </t>
  </si>
  <si>
    <t>Основное мероприятие "Предоставление мер социальной поддержки детям-сиротам и детям, оставшимся без попечения родителей, лицам из числа указанной категории детей"</t>
  </si>
  <si>
    <t xml:space="preserve"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 (муниципальной) собственности) </t>
  </si>
  <si>
    <t xml:space="preserve">Формирование библиотечного фонда отделов МКУК "Южская МЦБ" ориентированного на все категории пользователей и динамично развивающиеся запросы читателей, закупка литературы (Закупка товаров, работ и услуг для обеспечения государственных (муниципальных) нужд) </t>
  </si>
  <si>
    <t xml:space="preserve">Предоставление социальных выплат молодым семьям на приобретение (строительство) жилого помещения (Социальное обеспечение и иные выплаты населению) </t>
  </si>
  <si>
    <t>ИТОГО:</t>
  </si>
  <si>
    <t xml:space="preserve">Поставка электрической энергии на объекты системы водоснабжения в границах сельских поселений  (Закупка товаров, работ и услуг для обеспечения государственных (муниципальных) нужд) </t>
  </si>
  <si>
    <t xml:space="preserve">Предупреждение и ликвидация последствий чрезвычайных ситуаций в сельских поселениях Южского муниципального района  (Закупка товаров, работ и услуг для обеспечения государственных (муниципальных) нужд)  </t>
  </si>
  <si>
    <t>02 Ж 01 22130</t>
  </si>
  <si>
    <t>05 2 01 22280</t>
  </si>
  <si>
    <t>05 2 01 22290</t>
  </si>
  <si>
    <t xml:space="preserve">Организация проведения кадастровых работ в отношении земельных участков Южского муниципального района и проведение топографической съемки участков Южского муниципального района (Закупка товаров, работ и услуг для обеспечения государственных (муниципальных) нужд) </t>
  </si>
  <si>
    <t xml:space="preserve">Разработка и внесение изменений в генеральные планы и правила землепользования и застройки муниципальных образований Южского муниципального района (Закупка товаров, работ и услуг для обеспечения государственных (муниципальных) нужд)  </t>
  </si>
  <si>
    <t>01 1 01 80170</t>
  </si>
  <si>
    <t>Непрограммные направления деятельности органов местного самоуправления</t>
  </si>
  <si>
    <t>30 0 00 00000</t>
  </si>
  <si>
    <t>Непрограммные направления деятельности исполнительно-распорядительных органов местного самоуправления</t>
  </si>
  <si>
    <t>31 0 00 00000</t>
  </si>
  <si>
    <t>Организация и проведение мероприятий, направленных на профилактику правонарушений и преступлений в районе (Закупка товаров, работ и услуг для обеспечения государственных (муниципальных) нужд)</t>
  </si>
  <si>
    <t>09 1 01 22310</t>
  </si>
  <si>
    <t>Организация и проведение мероприятий, направленных на профилактику правонарушений и преступлений в районе (Предоставление субсидий бюджетным, автономным учреждениям и иным некоммерческим организациям)</t>
  </si>
  <si>
    <t>09 2 01 22330</t>
  </si>
  <si>
    <t>Подпрограмма "Профилактика наркомании и алкоголизма в Южском муниципальном районе"</t>
  </si>
  <si>
    <t>09 3 00 00000</t>
  </si>
  <si>
    <t>Основное мероприятие "Профилактика наркомании и алкоголизма"</t>
  </si>
  <si>
    <t>09 3 01 00000</t>
  </si>
  <si>
    <t>Проведение мероприятий, направленных на профилактику наркомании и алкоголизма среди населения (Закупка товаров, работ и услуг для обеспечения государственных (муниципальных) нужд)</t>
  </si>
  <si>
    <t>09 3 01 22340</t>
  </si>
  <si>
    <t xml:space="preserve">Разработка проектов планировки и межевания территории для проведения комплексных кадастровых работ на территории Южского муниципального района (Закупка товаров, работ и услуг для обеспечения государственных (муниципальных) нужд) </t>
  </si>
  <si>
    <t>Основное мероприятие "Разработка и внесение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области"</t>
  </si>
  <si>
    <r>
      <t>Создание условий для инклюзивного образования детей дошкольного возраста в образовательных организациях (Предоставление субсидий бюджетным, автономным учреждениям и иным некоммерческим организациям)</t>
    </r>
    <r>
      <rPr>
        <i/>
        <sz val="10"/>
        <rFont val="Times New Roman"/>
        <family val="1"/>
        <charset val="204"/>
      </rPr>
      <t xml:space="preserve"> </t>
    </r>
  </si>
  <si>
    <r>
      <t>Муниципальная программа Южского муниципального района "Развитие инфраструктуры и улучшение жилищных условий граждан Южского муниципального района"</t>
    </r>
    <r>
      <rPr>
        <sz val="10"/>
        <rFont val="Times New Roman"/>
        <family val="1"/>
        <charset val="204"/>
      </rPr>
      <t xml:space="preserve"> </t>
    </r>
  </si>
  <si>
    <r>
      <t>Подпрограмма "Укрепление материально-технической базы учреждений культуры Южского муниципального района"</t>
    </r>
    <r>
      <rPr>
        <i/>
        <sz val="10"/>
        <rFont val="Times New Roman"/>
        <family val="1"/>
        <charset val="204"/>
      </rPr>
      <t xml:space="preserve"> </t>
    </r>
  </si>
  <si>
    <t>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(Закупка товаров, работ и услуг для обеспечения государственных (муниципальных) нужд)</t>
  </si>
  <si>
    <r>
      <t>Муниципальная программа Южского муниципального района "Энергоэффективность и энергосбережение в Южском муниципальном районе"</t>
    </r>
    <r>
      <rPr>
        <i/>
        <sz val="10"/>
        <rFont val="Times New Roman"/>
        <family val="1"/>
        <charset val="204"/>
      </rPr>
      <t xml:space="preserve"> </t>
    </r>
  </si>
  <si>
    <r>
      <t>Обеспечение деятельности Администрации Южского муниципального района, включая структурные подразделения имеющих статус юридического лица (Закупка товаров, работ и услуг для обеспечения государственных (муниципальных) нужд)</t>
    </r>
    <r>
      <rPr>
        <i/>
        <sz val="10"/>
        <rFont val="Times New Roman"/>
        <family val="1"/>
        <charset val="204"/>
      </rPr>
      <t xml:space="preserve"> </t>
    </r>
  </si>
  <si>
    <t>Основное мероприятие "Профилактика правонарушений среди несовершеннолетних"</t>
  </si>
  <si>
    <r>
      <t>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  </r>
    <r>
      <rPr>
        <i/>
        <sz val="10"/>
        <rFont val="Times New Roman"/>
        <family val="1"/>
        <charset val="204"/>
      </rPr>
      <t xml:space="preserve"> </t>
    </r>
  </si>
  <si>
    <t xml:space="preserve">Иные межбюджетные трансферты из бюджета Южского муниципального района бюджетам сельских поселений на мероприятия по обеспечению безопасности людей на водных объектах, охране их жизни и здоровья (Межбюджетные трансферты)  </t>
  </si>
  <si>
    <t>Подпрограмма "Обеспечение финансирования работ по внесению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области"</t>
  </si>
  <si>
    <t>05 4 00 00000</t>
  </si>
  <si>
    <t xml:space="preserve">05 4 01 00000 </t>
  </si>
  <si>
    <t>05 4 01 22250</t>
  </si>
  <si>
    <t>Выполнение работ, связанных с осуществлением регулярных перевозок по регулируемым тарифам на муниципальных маршрутах между населенными пунктами поселений Южского муниципального района (Закупка товаров, работ и услуг для обеспечения государственных (муниципальных) нужд)</t>
  </si>
  <si>
    <t>02 4 01 22370</t>
  </si>
  <si>
    <t>2022 год</t>
  </si>
  <si>
    <t xml:space="preserve">Расходы по организации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 </t>
  </si>
  <si>
    <r>
      <t>Расходы по организации отдыха детей в каникулярное время в части организации двухразового питания в лагерях дневного пребывания (Предоставление субсидий бюджетным, автономным учреждениям и иным некоммерческим организациям)</t>
    </r>
    <r>
      <rPr>
        <i/>
        <sz val="10"/>
        <color rgb="FF002060"/>
        <rFont val="Times New Roman"/>
        <family val="1"/>
        <charset val="204"/>
      </rPr>
      <t xml:space="preserve"> </t>
    </r>
  </si>
  <si>
    <t>01 2 02 22870</t>
  </si>
  <si>
    <t xml:space="preserve">Организация работы лагеря с дневным пребыванием детей "Подросток" (Предоставление субсидий бюджетным, автономным учреждениям и иным некоммерческим организациям)  </t>
  </si>
  <si>
    <t xml:space="preserve">02 Д 03 21940 </t>
  </si>
  <si>
    <t>02 Д 03 22220</t>
  </si>
  <si>
    <t xml:space="preserve">Организация и проведение событийных мероприятий на территории района (Закупка товаров, работ и услуг для обеспечения государственных (муниципальных) нужд) </t>
  </si>
  <si>
    <t>Проведение спортивно-оздоровительных и спортивно-массовых мероприятий среди населения района  (Иные бюджетные ассигнования)</t>
  </si>
  <si>
    <t>Поддержка талантливой молодежи, участие сборных молодежных команд района в областных, региональных и Российских турнирах, соревнованиях (Предоставление субсидий бюджетным, автономным учреждениям и иным некоммерческим организациям)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</si>
  <si>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</si>
  <si>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 xml:space="preserve">Содержание и ремонт централизованных источников водоснабжения сельских поселений Южского муниципального района (Закупка товаров, работ и услуг для обеспечения государственных (муниципальных) нужд) </t>
  </si>
  <si>
    <t xml:space="preserve">08 4 03 23090 </t>
  </si>
  <si>
    <t>Приобретение компьютерной техники и оргтехники (Закупка товаров, работ и услуг для обеспечения государственных (муниципальных) нужд)</t>
  </si>
  <si>
    <t xml:space="preserve">Организация питания обучающихся в муниципальных общеобразовательных организациях Южского муниципального района (Предоставление субсидий бюджетным, автономным учреждениям и иным некоммерческим организациям) </t>
  </si>
  <si>
    <t>12 1 01 66150</t>
  </si>
  <si>
    <t>12 2 01 66160</t>
  </si>
  <si>
    <t>Основное мероприятие "Муниципальный проект "Успех каждого ребенка""</t>
  </si>
  <si>
    <t>01 2 Е2 00000</t>
  </si>
  <si>
    <t>01 2 Е2 50970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</si>
  <si>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 (Закупка товаров, работ и услуг для обеспечения государственных (муниципальных) нужд)</t>
  </si>
  <si>
    <t>Подпрограмма "Организация районных конкурсов профессионального мастерства для педагогов муниципальных образовательных учреждений Южского муниципального района"</t>
  </si>
  <si>
    <t>01 Л 00 00000</t>
  </si>
  <si>
    <t>Основное мероприятие "Организация районных конкурсов профессионального мастерства для педагогов муниципальных образовательных учреждений Южского муниципального района"</t>
  </si>
  <si>
    <t>01 Л 01 00000</t>
  </si>
  <si>
    <t>01 Л 01 23250</t>
  </si>
  <si>
    <t xml:space="preserve">Организация и проведение ежегодного районного конкурса профессионального мастерства "Педагог года" (Закупка товаров, работ и услуг для обеспечения государственных (муниципальных) нужд) </t>
  </si>
  <si>
    <t>04 4 02 23390</t>
  </si>
  <si>
    <t>Организация и проведение мероприятий в области спорта и молодежной политики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</si>
  <si>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(Закупка товаров, работ и услуг для обеспечения государственных (муниципальных) нужд)</t>
  </si>
  <si>
    <t>01 2 01 53031</t>
  </si>
  <si>
    <t>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 в Южском муниципальном районе (Межбюджетные трансферты)</t>
  </si>
  <si>
    <t>Иные межбюджетные трансферты из бюджета Южского муниципального района бюджетам сельских поселений на исполнение передаваемых полномочий по содержанию и ремонту нецентрализованных источников водоснабжения (Межбюджетные трансферты)</t>
  </si>
  <si>
    <t xml:space="preserve">02 1 03 10150 </t>
  </si>
  <si>
    <t>02 Д 03 10160</t>
  </si>
  <si>
    <t>Подпрограмма "Обеспечение деятельности подведомственных организаций администрации Южского муниципального района, осуществляющих эксплуатацию муниципального имущества Южского муниципального района"</t>
  </si>
  <si>
    <t>08 5 00 00000</t>
  </si>
  <si>
    <t>Основное мероприятие "Обеспечение деятельности подведомственных организаций"</t>
  </si>
  <si>
    <t>08 5 01 00000</t>
  </si>
  <si>
    <t xml:space="preserve">Расходы на обеспечение деятельности организаций, осуществляющих эксплуатацию муниципального имущества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</si>
  <si>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08 5 01 23230</t>
  </si>
  <si>
    <t>Расходы на обеспечение деятельности организаций, осуществляющих эксплуатацию муниципального имущества Южского муниципального района (Закупка товаров, работ и услуг для обеспечения государственных (муниципальных) нужд)</t>
  </si>
  <si>
    <t xml:space="preserve">Обеспечение дорожной деятельности в Южском муниципальном районе  (Закупка товаров, работ и услуг для обеспечения государственных (муниципальных) нужд) </t>
  </si>
  <si>
    <t>Организация и проведение районного мероприятия "Лучший добровольный дружинник" в сфере охраны общественного порядка (Закупка товаров, работ и услуг для обеспечения государственных (муниципальных) нужд)</t>
  </si>
  <si>
    <t>09 1 01 23520</t>
  </si>
  <si>
    <t>01 2 02 L3041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</si>
  <si>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(Талицко-Мугреевское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</si>
  <si>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30 9 00 00290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</si>
  <si>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(Холуйское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</si>
  <si>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30 9 00 10291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</si>
  <si>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(Хотимльское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</si>
  <si>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30 9 00 10292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</si>
  <si>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(Новоклязьминское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</si>
  <si>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30 9 00 10293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</si>
  <si>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(Мугреево-Никольское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</si>
  <si>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30 9 00 10294</t>
  </si>
  <si>
    <t>Подпрограмма "Возмещение недополученных доходов в связи с предоставлением транспортных услуг населению на маршрутах регулярных перевозок между населенными пунктами поселений Южского муниципального района"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</si>
  <si>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(Закупка товаров, работ и услуг для обеспечения государственных (муниципальных) нужд)</t>
  </si>
  <si>
    <t>01 3 E2 00000</t>
  </si>
  <si>
    <t>01 3 E2 54910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</si>
  <si>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 (Предоставление субсидий бюджетным, автономным учреждениям и иным некоммерческим организациям)</t>
  </si>
  <si>
    <t>01 1 02 23600</t>
  </si>
  <si>
    <t>01 2 02 23630</t>
  </si>
  <si>
    <t>01 2 02 23690</t>
  </si>
  <si>
    <t>01 3 01 00320</t>
  </si>
  <si>
    <t>01 3 01 S1420</t>
  </si>
  <si>
    <t>01 9 00 00000</t>
  </si>
  <si>
    <t>01 9 01 00000</t>
  </si>
  <si>
    <t>01 9 01 S3110</t>
  </si>
  <si>
    <t xml:space="preserve">Охрана объекта (территории) дошкольных образовательных учреждений сотрудниками частных охранных организаций  (Предоставление субсидий бюджетным, автономным учреждениям и иным некоммерческим организациям) </t>
  </si>
  <si>
    <t>Организация питания обучающихся в муниципальных общеобразовательных организациях Южского муниципального района (Закупка товаров, работ и услуг для обеспечения государственных (муниципальных) нужд)</t>
  </si>
  <si>
    <t xml:space="preserve">Охрана объекта (территории) учреждений общего образования сотрудниками частных охранных организаций (Закупка товаров, работ и услуг для обеспечения государственных (муниципальных) нужд) </t>
  </si>
  <si>
    <t xml:space="preserve">Охрана объекта (территории) учреждений общего образования сотрудниками частных охранных организаций  (Предоставление субсидий бюджетным, автономным учреждениям и иным некоммерческим организациям) </t>
  </si>
  <si>
    <t xml:space="preserve">Организация бесплатного двухразового питания детей с ограниченными возможностями здоровья, обучающихся в 1-11 классах муниципальных общеобразовательных учреждений Южского муниципального района (Закупка товаров, работ и услуг для обеспечения государственных (муниципальных) нужд) </t>
  </si>
  <si>
    <t xml:space="preserve">Организация бесплатного двухразового питания детей с ограниченными возможностями здоровья, обучающихся в 1-11 классах муниципальных общеобразовательных учреждений Южского муниципального района (Предоставление субсидий бюджетным, автономным учреждениям и иным некоммерческим организациям)  </t>
  </si>
  <si>
    <t>Средства на повышение средней заработной платы педагогическим работникам иных муниципальных организаций дополнительного образования детей Южского муниципального района до средней заработной платы учителей по Ивановской области (Предоставление субсидий бюджетным, автономным учреждениям и иным некоммерческим организациям)</t>
  </si>
  <si>
    <t xml:space="preserve">Расходы, связанные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 </t>
  </si>
  <si>
    <t xml:space="preserve">Подпрограмма "Организация целевой подготовки педагогов для работы в муниципальных образовательных организациях Южского муниципального района Ивановской области" </t>
  </si>
  <si>
    <t>Основное мероприятие "Развитие кадрового потенциала системы образования"</t>
  </si>
  <si>
    <t xml:space="preserve">Организация целевой подготовки педагогов для работы в муниципальных образовательных организациях  Ивановской области (Предоставление субсидий бюджетным, автономным учреждениям и иным некоммерческим организациям) </t>
  </si>
  <si>
    <t>02 1 03 22210</t>
  </si>
  <si>
    <t xml:space="preserve"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дорожной деятельности (Закупка товаров, работ и услуг для обеспечения государственных (муниципальных) нужд)  </t>
  </si>
  <si>
    <t>02 7 00 00000</t>
  </si>
  <si>
    <t>02 7 01 00000</t>
  </si>
  <si>
    <t>02 7 01 20160</t>
  </si>
  <si>
    <t>02 7 01 23480</t>
  </si>
  <si>
    <t>Подпрограмма "Инвестиции в объекты размещения отходов и их рекультивацию"</t>
  </si>
  <si>
    <t>Основное мероприятие "Обращение с отходами производства и потребления"</t>
  </si>
  <si>
    <t xml:space="preserve">Рекультивация Южской городской свалки (Закупка товаров, работ и услуг для обеспечения государственных (муниципальных) нужд) </t>
  </si>
  <si>
    <t xml:space="preserve">Рекультивация свалки, расположенной на землях Талицко-Мугреевского сельского поселения Южского муниципального района Ивановской области (Закупка товаров, работ и услуг для обеспечения государственных (муниципальных) нужд) </t>
  </si>
  <si>
    <t>02 Д 01 23820</t>
  </si>
  <si>
    <t xml:space="preserve">Техническое обслуживание газопроводов, сооружений на них, газового оборудования и оказание услуг аварийно-диспетчерской службы (Закупка товаров, работ и услуг для обеспечения государственных (муниципальных) нужд) </t>
  </si>
  <si>
    <t>02 Д 03 10010</t>
  </si>
  <si>
    <t xml:space="preserve">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водоснабжения населения  (Межбюджетные трансферты) </t>
  </si>
  <si>
    <t>02 Д 04 10180</t>
  </si>
  <si>
    <t>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водоотведения (Межбюджетные трансферты)</t>
  </si>
  <si>
    <t>02 Д 07 21980</t>
  </si>
  <si>
    <t>02 Д 07 60130</t>
  </si>
  <si>
    <t xml:space="preserve">Содержание жилых помещений, находящихся в муниципальной собственности, без договора социального найма (Закупка товаров, работ и услуг для обеспечения государственных (муниципальных) нужд)  </t>
  </si>
  <si>
    <t>Субсидии управляющим организациям, товариществам собственников жилья, жилищным, жилищно-строительным, иным специализированным кооперативам, осуществляющим управление многоквартирными домами, а также ресурсоснабжающим организациям, осуществляющим поставку ресурсов на коммунальные услуги населению,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(Иные бюджетные ассигнования)</t>
  </si>
  <si>
    <t>02 Ж 04 00000</t>
  </si>
  <si>
    <t>02 Ж 04 22300</t>
  </si>
  <si>
    <t>Основное мероприятие "Мероприятия по проведению контроля эффективности технических средств защиты информации, содержащей государственную тайну, от утечки по техническим каналам, установленной на объекте информации автоматизированной системы Администрации Южского муниципального района"</t>
  </si>
  <si>
    <t xml:space="preserve">Услуги по проведению контроля эффективности технических средств защиты информации, содержащей государственную тайну, от утечки по техническим каналам автоматизированной системы (Закупка товаров, работ и услуг для обеспечения государственных (муниципальных) нужд) </t>
  </si>
  <si>
    <t>02 И 01 10170</t>
  </si>
  <si>
    <t>Иные межбюджетные трансферты из бюджета Южского муниципального района бюджетам сельских поселений на исполнение передаваемых полномочий на организацию ритуальных услуг и содержание мест захоронения (Межбюджетные трансферты)</t>
  </si>
  <si>
    <t>03 1 01 23340</t>
  </si>
  <si>
    <t>Организация комплектования фондов библиотеки и подписки на периодические издания (Закупка товаров, работ и услуг для обеспечения государственных (муниципальных) нужд)</t>
  </si>
  <si>
    <t xml:space="preserve">Основное мероприятие "Повышение средней заработной платы работникам муниципальных учреждений культуры" </t>
  </si>
  <si>
    <t>03 1 02 00000</t>
  </si>
  <si>
    <t>03 1 02 S0340</t>
  </si>
  <si>
    <t>Основное мероприятие "Повышение средней заработной платы работников дополнительного образования"</t>
  </si>
  <si>
    <t>03 2 02 00000</t>
  </si>
  <si>
    <t>Расходы на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</si>
  <si>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03 2 02 S1430</t>
  </si>
  <si>
    <t>04 2 02 21910</t>
  </si>
  <si>
    <t>Организация и проведение мероприятий по военно-патриотическому движению "Юнармия" (Закупка товаров, работ и услуг для обеспечения государственных (муниципальных) нужд)</t>
  </si>
  <si>
    <t>Организация и проведение мероприятий в области спорта и молодежной политики (Закупка товаров, работ и услуг для обеспечения государственных (муниципальных) нужд)</t>
  </si>
  <si>
    <t>Организация и проведение мероприятий в области спорта и молодежной политики (Иные бюджетные ассигнования)</t>
  </si>
  <si>
    <t>Оценка имущества, признание прав и регулирование отношений по муниципальной собственности (Закупка товаров, работ и услуг для обеспечения государственных (муниципальных) нужд)</t>
  </si>
  <si>
    <t>Подпрограмма "Повышение доступности и качества предоставления государственных и муниципальных услуг населению на базе муниципального бюджетного учреждения "Южский многофункциональный центр предоставления государственных и муниципальных услуг "Мои Документы"""</t>
  </si>
  <si>
    <t>08 2 00 00000</t>
  </si>
  <si>
    <t xml:space="preserve">Основное мероприятие "Организация предоставления государственных и муниципальных услуг на базе многофункциональных центров предоставления государственных и муниципальных услуг"  </t>
  </si>
  <si>
    <t>08 2 01 00000</t>
  </si>
  <si>
    <r>
      <t xml:space="preserve">Расходы по обеспечению функционирования многофункциональных центров предоставления государственных и муниципальных услуг  (Предоставление субсидий бюджетным, автономным учреждениям и иным некоммерческим организациям) </t>
    </r>
    <r>
      <rPr>
        <i/>
        <sz val="10"/>
        <color rgb="FF002060"/>
        <rFont val="Times New Roman"/>
        <family val="1"/>
        <charset val="204"/>
      </rPr>
      <t/>
    </r>
  </si>
  <si>
    <t>08 2 01 S2910</t>
  </si>
  <si>
    <t>Расходы на обеспечение деятельности организаций, осуществляющих эксплуатацию муниципального имущества Южского муниципального района (Иные бюджетные ассигнования)</t>
  </si>
  <si>
    <t xml:space="preserve">Содержание и обслуживание казны (Закупка товаров, работ и услуг для обеспечения государственных (муниципальных) нужд) </t>
  </si>
  <si>
    <t>31 9 00 00240</t>
  </si>
  <si>
    <t>Содержание и обслуживание казны (Иные бюджетные ассигнования)</t>
  </si>
  <si>
    <t xml:space="preserve">Иные межбюджетные трансферты из бюджета Южского муниципального района бюджетам сельских поселений на организацию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 (Межбюджетные трансферты)  </t>
  </si>
  <si>
    <t>31 9 00 10070</t>
  </si>
  <si>
    <t xml:space="preserve">Иные межбюджетные трансферты из бюджета Южского муниципального района бюджетам сельских поселений на 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 (Межбюджетные трансферты)  </t>
  </si>
  <si>
    <t>31 9 00 10080</t>
  </si>
  <si>
    <t xml:space="preserve">Иные межбюджетные трансферты из бюджета Южского муниципального района бюджетам сельских поселений на организацию ритуальных услуг и содержание мест захоронения (Межбюджетные трансферты)  </t>
  </si>
  <si>
    <t>31 9 00 10090</t>
  </si>
  <si>
    <t xml:space="preserve">Иные межбюджетные трансферты из бюджета Южского муниципального района бюджетам сельских поселений на осуществление мероприятий по обеспечению безопасности людей на водных объектах, охране их жизни и здоровья (Межбюджетные трансферты)  </t>
  </si>
  <si>
    <t>31 9 00 10100</t>
  </si>
  <si>
    <t xml:space="preserve">Иные межбюджетные трансферты из бюджета Южского муниципального района бюджетам сельских поселений на 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 (Межбюджетные трансферты)  </t>
  </si>
  <si>
    <t>31 9 00 10110</t>
  </si>
  <si>
    <t xml:space="preserve">Иные межбюджетные трансферты из бюджета Южского муниципального района бюджетам сельских поселений на предоставление помещения для работы на обслуживаемом административном участке поселения сотруднику, замещающему должность участкового уполномоченного полиции (Межбюджетные трансферты)  </t>
  </si>
  <si>
    <t>31 9 00 10120</t>
  </si>
  <si>
    <t xml:space="preserve">Иные межбюджетные трансферты из бюджета Южского муниципального района бюджетам сельских поселений на осуществление мер по противодействию коррупции в границах поселения (Межбюджетные трансферты)  </t>
  </si>
  <si>
    <t>31 9 00 10130</t>
  </si>
  <si>
    <t>Распределение бюджетных ассигнований по целевым статьям (муниципальным программам Южского муниципального района и не включенным в муниципальные программы Южского муниципального района направлениям деятельности органов местного самоуправления Южского муниципального района (исполнительно-распорядительных органов Южского муниципального района)), группам видов расходов классификации расходов бюджета Южского муниципального района на 2022 год</t>
  </si>
  <si>
    <t>к решению Совета Южского</t>
  </si>
  <si>
    <t>муниципального района</t>
  </si>
  <si>
    <t>"О бюджете Южского</t>
  </si>
  <si>
    <t>на 2022 год и на плановый</t>
  </si>
  <si>
    <t>период 2023 и 2024 годов"</t>
  </si>
  <si>
    <t xml:space="preserve">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 </t>
  </si>
  <si>
    <t>01 3 01 81420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</si>
  <si>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</si>
  <si>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</si>
  <si>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</si>
  <si>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01 2 01 80150</t>
  </si>
  <si>
    <t>03 1 02 80340</t>
  </si>
  <si>
    <t xml:space="preserve"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</si>
  <si>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03 2 02 81430</t>
  </si>
  <si>
    <t>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</si>
  <si>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08 2 01 82910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</si>
  <si>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(Предоставление субсидий бюджетным, автономным учреждениям и иным некоммерческим организациям)</t>
  </si>
  <si>
    <t>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  (Закупка товаров, работ и услуг для обеспечения государственных (муниципальных) нужд)</t>
  </si>
  <si>
    <t>31 9 00 82400</t>
  </si>
  <si>
    <t xml:space="preserve">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 и ремонта автомобильных дорог общего пользования местного значения в сельских поселениях Южского муниципального района  (Межбюджетные трансферты) </t>
  </si>
  <si>
    <t xml:space="preserve">05 3 01 25000 </t>
  </si>
  <si>
    <t>01 1 02 S1950</t>
  </si>
  <si>
    <t xml:space="preserve">Укрепление материально-технической базы муниципальных образовательных организаций Ивановской области (Предоставление субсидий бюджетным, автономным учреждениям и иным некоммерческим организациям) </t>
  </si>
  <si>
    <t>01 1 02 88400</t>
  </si>
  <si>
    <t xml:space="preserve">Благоустройство территорий муниципальных дошкольных образовательных организаций Ивановской области (Предоставление субсидий бюджетным, автономным учреждениям и иным некоммерческим организациям) </t>
  </si>
  <si>
    <t>01 3 02 S1950</t>
  </si>
  <si>
    <t xml:space="preserve">02 1 03 10190 </t>
  </si>
  <si>
    <t>02 Д 01 S2990</t>
  </si>
  <si>
    <t xml:space="preserve">Разработка (корректировка) проектной документации и газификация населенных пунктов, объектов социальной инфраструктуры Ивановской области (Капитальные вложения в объекты государственной (муниципальной) собственности) </t>
  </si>
  <si>
    <t>Подпрограмма "Укрепление материально-технической базы учреждений культуры Южского муниципального района"</t>
  </si>
  <si>
    <t>Основное мероприятие "Содействие развитию учреждений культуры"</t>
  </si>
  <si>
    <t>03 7 01 00000</t>
  </si>
  <si>
    <t>Укрепление материально-технической базы муниципальных учреждений культуры Ивановской области (Закупка товаров, работ и услуг для обеспечения государственных (муниципальных) нужд)</t>
  </si>
  <si>
    <t>03 7 01 S1980</t>
  </si>
  <si>
    <t>31 9 00 25010</t>
  </si>
  <si>
    <t>Содержание структурного подразделения - Центр тестирования выполнения нормативов испытаний (тестов) Всероссийского физкультурно-спортивного комплекса "Готов к труду и обороне" (Предоставление субсидий бюджетным, автономным учреждениям и иным некоммерческим организациям)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</si>
  <si>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(Ежемесячное денежное вознаграждение за классное руководство педагогическим работникам муниципальных общеобразовательных организаций) (Предоставление субсидий бюджетным, автономным учреждениям и иным некоммерческим организациям)  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</si>
  <si>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(Ежемесячное денежное вознаграждение за классное руководство педагогическим работникам муниципальных общеобразовательных организаций)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</si>
  <si>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от 23.12.2021 № 115</t>
  </si>
  <si>
    <t>"О внесении изменений и дополнений</t>
  </si>
  <si>
    <t xml:space="preserve">в решение Совета Южского </t>
  </si>
  <si>
    <t>от 23.12.2021 № 115 "О бюджете</t>
  </si>
  <si>
    <t>Южского муниципального района</t>
  </si>
  <si>
    <t>период 2023 и 2024 годов""</t>
  </si>
  <si>
    <t>"Приложение № 4</t>
  </si>
  <si>
    <t>01 2 02 25100</t>
  </si>
  <si>
    <t>01 2 02 25110</t>
  </si>
  <si>
    <t>01 2 02 25120</t>
  </si>
  <si>
    <t>01 2 02 25130</t>
  </si>
  <si>
    <t>01 2 02 25140</t>
  </si>
  <si>
    <t xml:space="preserve">Осуществление строительного контроля по объекту "Капитальный ремонт крыши здания МКОУСОШ № 2 г. Южи по адресу: 155630, Ивановская обл., г. Южа, ул. Пушкина, д. 2" (Закупка товаров, работ и услуг для обеспечения государственных (муниципальных) нужд) </t>
  </si>
  <si>
    <t xml:space="preserve">Осуществление строительного контроля по объекту "Капитальный ремонт спортивного зала в здании МКОУСОШ № 2 г. Южи по адресу: 155630, Ивановская обл., г. Южа, ул. Пушкина, д. 2" (Закупка товаров, работ и услуг для обеспечения государственных (муниципальных) нужд) </t>
  </si>
  <si>
    <t xml:space="preserve">Осуществление строительного контроля по объекту "Капитальный ремонт здания МБОУСОШ № 3 г. Южи по адресу: 155630, Ивановская обл., г. Южа, ул. Советская, д. 20" (Предоставление субсидий бюджетным, автономным учреждениям и иным некоммерческим организациям)  </t>
  </si>
  <si>
    <t xml:space="preserve">Осуществление строительного контроля по объекту "Капитальный ремонт фасада, оконных, дверных блоков и входных групп здания МБОУСОШ № 1 г. Южи Ивановской области по адресу: 155630, Ивановская обл., г. Южа, пл. Ленина, д. 1" (Предоставление субсидий бюджетным, автономным учреждениям и иным некоммерческим организациям)  </t>
  </si>
  <si>
    <t xml:space="preserve">Осуществление строительного контроля по объекту: "Капитальный ремонт крыши здания МБОУСОШ № 1 г. Южи Ивановской области по адресу: 155630, Ивановская обл., г. Южа, пл. Ленина, д. 1" (Предоставление субсидий бюджетным, автономным учреждениям и иным некоммерческим организациям)  </t>
  </si>
  <si>
    <t>01 3 02 25150</t>
  </si>
  <si>
    <t>Осуществление строительного контроля по объекту: "Капитальный ремонт большого игрового зала МБУДО "ДООЦ" г. Южи по адресу: Ивановская обл., г. Южа, ул. Советская, д. 22Б" (Предоставление субсидий бюджетным, автономным учреждениям и иным некоммерческим организациям)</t>
  </si>
  <si>
    <t>02 1 03 23870</t>
  </si>
  <si>
    <t>02 1 03 24040</t>
  </si>
  <si>
    <t xml:space="preserve">Осуществление строительного контроля по ремонту автомобильной дороги на территории Южского муниципального района, с. Талицы, ул. Дзержинского (Закупка товаров, работ и услуг для обеспечения государственных (муниципальных) нужд) </t>
  </si>
  <si>
    <t xml:space="preserve">Разработка проектно-сметной документации "Строительство наплавного понтонного моста, расположенного в 1 км от с. Хотимль" (Капитальные вложения в объекты государственной (муниципальной) собственности) </t>
  </si>
  <si>
    <t>Организация профилактики детского дорожно-транспортного травматизма  (Предоставление субсидий бюджетным, автономным учреждениям и иным некоммерческим организациям)</t>
  </si>
  <si>
    <t>02 Д 03 25090</t>
  </si>
  <si>
    <t xml:space="preserve">Разработка схем водоснабжения Южского муниципального района (Закупка товаров, работ и услуг для обеспечения государственных (муниципальных) нужд) </t>
  </si>
  <si>
    <t>Активизация работы с допризывной молодежью, повышение интереса к военно-прикладным видам спорта (Предоставление субсидий бюджетным, автономным учреждениям и иным некоммерческим организациям)</t>
  </si>
  <si>
    <t>Устранение социальной разобщенности инвалидов и граждан, не являющихся инвалидами (Предоставление субсидий бюджетным, автономным учреждениям и иным некоммерческим организациям)</t>
  </si>
  <si>
    <t>Проведение мероприятий, направленных на профилактику правонарушений среди несовершеннолетних (Предоставление субсидий бюджетным, автономным учреждениям и иным некоммерческим организациям)</t>
  </si>
  <si>
    <t>Проведение мероприятий, направленных на профилактику наркомании и алкоголизма среди населения (Предоставление субсидий бюджетным, автономным учреждениям и иным некоммерческим организациям)</t>
  </si>
  <si>
    <t>30 9 00 10011</t>
  </si>
  <si>
    <t>Реализация переданных полномочий Контрольно-счетному органу Южского муниципального района по осуществлению внешнего муниципального финансового контроля бюджета Южского городского поселения (Закупка товаров, работ и услуг для обеспечения государственных (муниципальных) нужд)</t>
  </si>
  <si>
    <t>31 9 00 90040</t>
  </si>
  <si>
    <t>Исполнение судебных актов, оплата судебных издержек по ним (Иные бюджетные ассигнования)</t>
  </si>
  <si>
    <t>31 9 00 23400</t>
  </si>
  <si>
    <t>Выполнение аварийно-восстановительных работ на наружных линиях электропередачи в д. Истоки, в соответствии с решением Палехского районного суда Ивановской области от 21.02.2020 дело № 2а-84/2020 (Закупка товаров, работ и услуг для обеспечения государственных (муниципальных) нужд)</t>
  </si>
  <si>
    <t>31 9 00 25080</t>
  </si>
  <si>
    <t>Оплата юридических услуг и иных услуг, связанных с представлением интересов Комитета по управлению муниципальным имуществом администрации Южского муниципального района Ивановской области (Закупка товаров, работ и услуг для обеспечения государственных (муниципальных) нужд)</t>
  </si>
  <si>
    <t>01 2 01 22500</t>
  </si>
  <si>
    <t xml:space="preserve">Содержание транспортного средства (бензин, запчасти) в МКОУ вечерняя (сменная) общеобразовательная школа г. Южи (Закупка товаров, работ и услуг для обеспечения государственных (муниципальных) нужд) </t>
  </si>
  <si>
    <t>01 2 02 25210</t>
  </si>
  <si>
    <t xml:space="preserve">Приобретение учебников для МБОУСОШ № 3 г. Южи (Предоставление субсидий бюджетным, автономным учреждениям и иным некоммерческим организациям)   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</si>
  <si>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(Организация бесплатного горячего питания обучающихся, получающих начальное общее образование в  муниципальных образовательных организациях) (Закупка товаров, работ и услуг для обеспечения государственных (муниципальных) нужд)</t>
  </si>
  <si>
    <t xml:space="preserve"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(Организация бесплатного горячего питания обучающихся, получающих начальное общее образование в  муниципальных образовательных организациях) (Предоставление субсидий бюджетным, автономным учреждениям и иным некоммерческим организациям) </t>
  </si>
  <si>
    <t>01 3 02 25200</t>
  </si>
  <si>
    <t>Разработка проектно-сметной документации и проведение экспертизы проектно-сметной документации на капитальный ремонт большого игрового зала МБУДО "ДООЦ" г. Южи по адресу: Ивановская обл., г. Южа, ул. Советская, д. 22Б (Предоставление субсидий бюджетным, автономным учреждениям и иным некоммерческим организациям)</t>
  </si>
  <si>
    <t xml:space="preserve">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за счет средств бюджета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</si>
  <si>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04 4 04 00000</t>
  </si>
  <si>
    <t>04 4 04 25160</t>
  </si>
  <si>
    <t>Основное мероприятие «Организация мероприятий по устройству спортивных площадок»</t>
  </si>
  <si>
    <t>Устройство основания под спортивную площадку МКОУСОШ № 2 г. Южи по адресу: 155630, Ивановская обл., г. Южа, ул. Пушкина, д. 2 (Закупка товаров, работ и услуг для обеспечения государственных (муниципальных) нужд)</t>
  </si>
  <si>
    <t>01 2 02 L7500</t>
  </si>
  <si>
    <t xml:space="preserve">Модернизация школьных систем образования (Предоставление субсидий бюджетным, автономным учреждениям и иным некоммерческим организациям) </t>
  </si>
  <si>
    <t>01 2 02 S3010</t>
  </si>
  <si>
    <t xml:space="preserve">Реализация мероприятий по капитальному ремонту объектов общего образования (Предоставление субсидий бюджетным, автономным учреждениям и иным некоммерческим организациям) </t>
  </si>
  <si>
    <t>Реализация мероприятий по капитальному ремонту объектов общего образования (Закупка товаров, работ и услуг для обеспечения государственных (муниципальных) нужд)</t>
  </si>
  <si>
    <t>01 2 02 25290</t>
  </si>
  <si>
    <t>01 3 02 S3190</t>
  </si>
  <si>
    <t>Капитальный ремонт объектов дополнительного образования детей (Предоставление субсидий бюджетным, автономным учреждениям и иным некоммерческим организациям)</t>
  </si>
  <si>
    <t xml:space="preserve">02 Д 01 25280 </t>
  </si>
  <si>
    <t xml:space="preserve">Согласование конкурсной документации по объекту: "Строительство распределительных газопроводов в д. Глушицы, д. Пустынь Южского района Ивановской области" (Закупка товаров, работ и услуг для обеспечения государственных (муниципальных) нужд) </t>
  </si>
  <si>
    <t>Приобретение мебели и оборудования для работы центра "Точка роста" в МКОУСОШ с. Мугреевский (Закупка товаров, работ и услуг для обеспечения государственных (муниципальных) нужд)</t>
  </si>
  <si>
    <t>03 3 01 L5191</t>
  </si>
  <si>
    <t>30 9 00 24070</t>
  </si>
  <si>
    <t xml:space="preserve">Выплата единовременного денежного вознаграждения в связи с присвоением звания "Почетный гражданин Южского муниципального района Ивановской области" (Социальное обеспечение и иные выплаты населению) </t>
  </si>
  <si>
    <t>"</t>
  </si>
  <si>
    <t>01 3 02 25310</t>
  </si>
  <si>
    <t>Капитальный ремонт спортивной площадки и элементов благоустройства у здания МБУДО "ДООЦ" г. Южи по адресу: Ивановская обл., г. Южа, ул. Советская, д. 22Б (Предоставление субсидий бюджетным, автономным учреждениям и иным некоммерческим организациям)</t>
  </si>
  <si>
    <t>01 2 02 25320</t>
  </si>
  <si>
    <t xml:space="preserve">Разработка проектно-сметной документации и прохождение сметной документации государственной экспертизы по объекту: "Комплексный капитальный ремонт здания МБОУСОШ № 1 г. Южи Ивановской области по адресу: 155630, Ивановская обл., г. Южа, пл. Ленина, д. 1" (Предоставление субсидий бюджетным, автономным учреждениям и иным некоммерческим организациям)   </t>
  </si>
  <si>
    <t>Разработка проектно-сметной документации и прохождение сметной документации государственной экспертизы по объекту: "Комплексный капитальный ремонт здания МКОУСОШ № 2 г. Южи по адресу: 155630, Ивановская обл., г. Южа, ул. Пушкина, д. 2" (Закупка товаров, работ и услуг для обеспечения государственных (муниципальных) нужд)</t>
  </si>
  <si>
    <t>01 2 02 25330</t>
  </si>
  <si>
    <t>01 2 02 S6900</t>
  </si>
  <si>
    <t>02 1 03 S8600</t>
  </si>
  <si>
    <t xml:space="preserve">Финансовое обеспечение дорожной деятельности на автомобильных дорогах общего пользования местного значения (Закупка товаров, работ и услуг для обеспечения государственных (муниципальных) нужд) </t>
  </si>
  <si>
    <t xml:space="preserve">Государственная поддержка отрасли культуры (Реализация мероприятий по модернизации библиотек в части комплектования книжных фондов библиотек муниципальных образований) (Закупка товаров, работ и услуг для обеспечения государственных (муниципальных) нужд) </t>
  </si>
  <si>
    <t>13 1 01 21990</t>
  </si>
  <si>
    <t xml:space="preserve">Проведение специальной оценки условий труда (Закупка товаров, работ и услуг для обеспечения государственных (муниципальных) нужд) </t>
  </si>
  <si>
    <t xml:space="preserve">Осуществление дополнительных мероприятий по профилактике и противодействию распространения новой коронавирусной инфекции (COVID-19) в муниципальных общеобразовательных организациях Ивановской области (Закупка товаров, работ и услуг для обеспечения государственных (муниципальных) нужд) </t>
  </si>
  <si>
    <t xml:space="preserve">Осуществление дополнительных мероприятий по профилактике и противодействию распространения новой коронавирусной инфекции (COVID-19) в муниципальных общеобразовательных организациях Ивановской области (Предоставление субсидий бюджетным, автономным учреждениям и иным некоммерческим организациям) </t>
  </si>
  <si>
    <t>30 9 00 25340</t>
  </si>
  <si>
    <t xml:space="preserve">Возмещение расходов по захоронению Почетного гражданина Южского муниципального района Ивановской области (Социальное обеспечение и иные выплаты населению) </t>
  </si>
  <si>
    <t>30 9 00 25360</t>
  </si>
  <si>
    <t>Выплата вознаграждения за награждение Почетной грамотой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</si>
  <si>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31 9 00 25350</t>
  </si>
  <si>
    <t>Оплата административного штрафа по постановлению УФСБ России по Ивановской области от 20.04.2022 № 23/29-22 (Иные бюджетные ассигнования)</t>
  </si>
  <si>
    <t>01 2 02 25390</t>
  </si>
  <si>
    <t>Приобретение газового напольного котла для котельной МКОУООШ с. Новоклязьминское (Закупка товаров, работ и услуг для обеспечения государственных (муниципальных) нужд)</t>
  </si>
  <si>
    <t>02 1 03 25380</t>
  </si>
  <si>
    <t xml:space="preserve">Осуществление строительного контроля по ремонту автомобильной дороги на территории Южского муниципального района, с. Талицы, ул. Ленина (Закупка товаров, работ и услуг для обеспечения государственных (муниципальных) нужд) </t>
  </si>
  <si>
    <t>31 9 00 23840</t>
  </si>
  <si>
    <t>Аварийно-восстановительные работы наплавного понтонного моста, расположенного в одном километре от с. Хотимль Южского муниципального района (Закупка товаров, работ и услуг для обеспечения государственных (муниципальных) нужд)</t>
  </si>
  <si>
    <t>01 1 02 25400</t>
  </si>
  <si>
    <t xml:space="preserve">Текущий ремонт системы внешнего электроснабжения (замена питающего кабеля) МБДОУ детский сад "Рябинушка" г. Южи (Предоставление субсидий бюджетным, автономным учреждениям и иным некоммерческим организациям) </t>
  </si>
  <si>
    <t>01 3 03 00000</t>
  </si>
  <si>
    <t>Основное мероприятие "Обеспечение функционирования модели персонифицированного финансирования дополнительного образования детей в Южском муниципальном районе"</t>
  </si>
  <si>
    <t>01 3 03 25450</t>
  </si>
  <si>
    <t>02 1 03 25410</t>
  </si>
  <si>
    <t xml:space="preserve">Текущий ремонт подъезда к деревне Китайново Мугреево-Никольского сельского поселения Южского муниципального района, по решению Палехского районного суда Ивановской области от 12.08.2021 года по делу № 2а-564/2021 (Закупка товаров, работ и услуг для обеспечения государственных (муниципальных) нужд) </t>
  </si>
  <si>
    <t>02 1 03 25420</t>
  </si>
  <si>
    <t xml:space="preserve">Проверка объема и качества выполненных работ в рамках ремонта автомобильной дороги на территории Южского муниципального района, с. Талицы, ул. Ленина (Закупка товаров, работ и услуг для обеспечения государственных (муниципальных) нужд) </t>
  </si>
  <si>
    <t>02 Д 04 25430</t>
  </si>
  <si>
    <t xml:space="preserve">Ремонт системы водоотведения в с. Мугреевский Южского муниципального района (Закупка товаров, работ и услуг для обеспечения государственных (муниципальных) нужд) </t>
  </si>
  <si>
    <t>02 Д 07 25440</t>
  </si>
  <si>
    <t xml:space="preserve">Проведение технического обследования помещений муниципального жилищного фонда, исключенных из региональной программы капитального ремонта (Закупка товаров, работ и услуг для обеспечения государственных (муниципальных) нужд)  </t>
  </si>
  <si>
    <t>31 9 00 25510</t>
  </si>
  <si>
    <t>Выполнение работ по очистке берегов и акваторий водных объектов от мусора (Закупка товаров, работ и услуг для обеспечения государственных (муниципальных) нужд)</t>
  </si>
  <si>
    <t>Капитальный ремонт мягкой кровли МБУДО «ДООЦ» г. Южи по адресу: Ивановская обл., г.Южа, ул. Советская, д. 22 Б (Предоставление субсидий бюджетным, автономным учреждениям и иным некоммерческим организациям)</t>
  </si>
  <si>
    <t>01 3 02 25540</t>
  </si>
  <si>
    <t>01 1 02 25530</t>
  </si>
  <si>
    <t>Капитальный ремонт крыши МБДОУ детского сада «Светлячок» г. Южи по адресу: 155630, Ивановская обл., г.Южа, ул.Горького, д.5 (Предоставление субсидий бюджетным, автономным учреждениям и иным некоммерческим организациям)</t>
  </si>
  <si>
    <t>Обеспечение функционирования модели персонифицированного финансирования дополнительного образования детей (Предоставление субсидий бюджетным, автономным учреждениям и иным некоммерческим организациям)</t>
  </si>
  <si>
    <t>Обеспечение функционирования модели персонифицированного финансирования дополнительного образования детей (Иные бюджетные ассигнования)</t>
  </si>
  <si>
    <t>31 9 00 55490</t>
  </si>
  <si>
    <t>Достижение показателей деятельности органов исполнительной власти субъектов Российской Федерации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</si>
  <si>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31 9 00 25500</t>
  </si>
  <si>
    <t xml:space="preserve">Оказание единовременной материальной помощи гражданке, пострадавшей в результате пожара, произошедшего 25 апреля 2022 года по адресу: Ивановская область, Южский район, д. Селищи, д. 25 (Социальное обеспечение и иные выплаты населению) </t>
  </si>
  <si>
    <t>31 9 00 25550</t>
  </si>
  <si>
    <t>Оплата земельного налога в соответствии со статьей 388 Налогового кодекса РФ за земельные участки, находящиеся в праве постоянного (бессрочного) пользования у Администрации Южского муниципального района (Иные бюджетные ассигнования)</t>
  </si>
  <si>
    <t>Приложение № 2</t>
  </si>
  <si>
    <t>от 29.08.2022 № 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</si>
</sst>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0"/>
      <color rgb="FF00206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3" fillId="0" borderId="0" xfId="0" applyFont="1" applyFill="1"/>
    <xf numFmtId="0" fontId="1" fillId="0" borderId="0" xfId="0" applyFont="1" applyFill="1"/>
    <xf numFmtId="4" fontId="2" fillId="2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center" vertical="center"/>
    </xf>
    <xf numFmtId="0" fontId="2" fillId="0" borderId="2" xfId="0" applyFont="1" applyFill="1" applyBorder="1"/>
    <xf numFmtId="0" fontId="2" fillId="0" borderId="2" xfId="0" applyFont="1" applyFill="1" applyBorder="1" applyAlignment="1">
      <alignment vertical="top"/>
    </xf>
    <xf numFmtId="0" fontId="2" fillId="0" borderId="2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justify" vertical="top" wrapText="1"/>
    </xf>
    <xf numFmtId="0" fontId="2" fillId="2" borderId="1" xfId="0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justify" vertical="top"/>
    </xf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justify" vertical="top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justify" vertical="top"/>
    </xf>
    <xf numFmtId="0" fontId="3" fillId="2" borderId="1" xfId="0" applyFont="1" applyFill="1" applyBorder="1" applyAlignment="1">
      <alignment horizontal="justify"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justify" vertical="top" wrapText="1"/>
    </xf>
    <xf numFmtId="0" fontId="3" fillId="2" borderId="1" xfId="0" applyFont="1" applyFill="1" applyBorder="1" applyAlignment="1">
      <alignment vertical="top"/>
    </xf>
    <xf numFmtId="0" fontId="1" fillId="2" borderId="1" xfId="0" applyNumberFormat="1" applyFont="1" applyFill="1" applyBorder="1" applyAlignment="1">
      <alignment horizontal="justify" vertical="top" wrapText="1"/>
    </xf>
    <xf numFmtId="2" fontId="2" fillId="2" borderId="1" xfId="0" applyNumberFormat="1" applyFont="1" applyFill="1" applyBorder="1" applyAlignment="1">
      <alignment horizontal="justify" vertical="top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top"/>
    </xf>
    <xf numFmtId="0" fontId="1" fillId="2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center"/>
    </xf>
    <xf numFmtId="4" fontId="1" fillId="0" borderId="0" xfId="0" applyNumberFormat="1" applyFont="1" applyFill="1"/>
    <xf numFmtId="49" fontId="2" fillId="2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/>
    </xf>
    <xf numFmtId="4" fontId="3" fillId="0" borderId="0" xfId="0" applyNumberFormat="1" applyFont="1" applyFill="1"/>
    <xf numFmtId="4" fontId="2" fillId="0" borderId="0" xfId="0" applyNumberFormat="1" applyFont="1" applyFill="1"/>
    <xf numFmtId="0" fontId="7" fillId="2" borderId="1" xfId="0" applyFont="1" applyFill="1" applyBorder="1" applyAlignment="1">
      <alignment horizontal="justify" vertical="top" wrapText="1"/>
    </xf>
    <xf numFmtId="0" fontId="2" fillId="2" borderId="1" xfId="0" applyNumberFormat="1" applyFont="1" applyFill="1" applyBorder="1" applyAlignment="1">
      <alignment horizontal="justify" vertical="top"/>
    </xf>
    <xf numFmtId="49" fontId="7" fillId="0" borderId="0" xfId="0" applyNumberFormat="1" applyFont="1" applyAlignment="1">
      <alignment horizontal="justify" vertical="top" wrapText="1"/>
    </xf>
    <xf numFmtId="0" fontId="7" fillId="0" borderId="0" xfId="0" applyFont="1" applyAlignment="1">
      <alignment horizontal="justify" vertical="top"/>
    </xf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top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025"/>
  <sheetViews>
    <sheetView tabSelected="1" zoomScale="90" zoomScaleNormal="90" workbookViewId="0">
      <selection activeCell="B8" sqref="B8:D8"/>
    </sheetView>
  </sheetViews>
  <sheetFormatPr defaultRowHeight="18.75" x14ac:dyDescent="0.3"/>
  <cols>
    <col min="1" max="1" width="70.140625" style="1" customWidth="1"/>
    <col min="2" max="2" width="18.7109375" style="1" customWidth="1"/>
    <col min="3" max="3" width="8.85546875" style="2" customWidth="1"/>
    <col min="4" max="4" width="22.140625" style="1" customWidth="1"/>
    <col min="5" max="5" width="18.85546875" style="1" bestFit="1" customWidth="1"/>
    <col min="6" max="16384" width="9.140625" style="1"/>
  </cols>
  <sheetData>
    <row r="1" spans="2:4" x14ac:dyDescent="0.3">
      <c r="B1" s="40" t="s">
        <v>729</v>
      </c>
      <c r="C1" s="40"/>
      <c r="D1" s="40"/>
    </row>
    <row r="2" spans="2:4" x14ac:dyDescent="0.3">
      <c r="B2" s="40" t="s">
        <v>572</v>
      </c>
      <c r="C2" s="40"/>
      <c r="D2" s="40"/>
    </row>
    <row r="3" spans="2:4" x14ac:dyDescent="0.3">
      <c r="B3" s="40" t="s">
        <v>573</v>
      </c>
      <c r="C3" s="40"/>
      <c r="D3" s="40"/>
    </row>
    <row r="4" spans="2:4" x14ac:dyDescent="0.3">
      <c r="B4" s="40" t="s">
        <v>611</v>
      </c>
      <c r="C4" s="40"/>
      <c r="D4" s="40"/>
    </row>
    <row r="5" spans="2:4" x14ac:dyDescent="0.3">
      <c r="B5" s="40" t="s">
        <v>612</v>
      </c>
      <c r="C5" s="40"/>
      <c r="D5" s="40"/>
    </row>
    <row r="6" spans="2:4" x14ac:dyDescent="0.3">
      <c r="B6" s="40" t="s">
        <v>573</v>
      </c>
      <c r="C6" s="40"/>
      <c r="D6" s="40"/>
    </row>
    <row r="7" spans="2:4" x14ac:dyDescent="0.3">
      <c r="B7" s="40" t="s">
        <v>613</v>
      </c>
      <c r="C7" s="40"/>
      <c r="D7" s="40"/>
    </row>
    <row r="8" spans="2:4" x14ac:dyDescent="0.3">
      <c r="B8" s="40" t="s">
        <v>614</v>
      </c>
      <c r="C8" s="40"/>
      <c r="D8" s="40"/>
    </row>
    <row r="9" spans="2:4" x14ac:dyDescent="0.3">
      <c r="B9" s="40" t="s">
        <v>575</v>
      </c>
      <c r="C9" s="40"/>
      <c r="D9" s="40"/>
    </row>
    <row r="10" spans="2:4" x14ac:dyDescent="0.3">
      <c r="B10" s="40" t="s">
        <v>615</v>
      </c>
      <c r="C10" s="40"/>
      <c r="D10" s="40"/>
    </row>
    <row r="11" spans="2:4" x14ac:dyDescent="0.3">
      <c r="B11" s="47" t="s">
        <v>730</v>
      </c>
      <c r="C11" s="47"/>
      <c r="D11" s="47"/>
    </row>
    <row r="13" spans="2:4" x14ac:dyDescent="0.3">
      <c r="B13" s="40" t="s">
        <v>616</v>
      </c>
      <c r="C13" s="40"/>
      <c r="D13" s="40"/>
    </row>
    <row r="14" spans="2:4" x14ac:dyDescent="0.3">
      <c r="B14" s="40" t="s">
        <v>572</v>
      </c>
      <c r="C14" s="40"/>
      <c r="D14" s="40"/>
    </row>
    <row r="15" spans="2:4" x14ac:dyDescent="0.3">
      <c r="B15" s="40" t="s">
        <v>573</v>
      </c>
      <c r="C15" s="40"/>
      <c r="D15" s="40"/>
    </row>
    <row r="16" spans="2:4" x14ac:dyDescent="0.3">
      <c r="B16" s="40" t="s">
        <v>574</v>
      </c>
      <c r="C16" s="40"/>
      <c r="D16" s="40"/>
    </row>
    <row r="17" spans="1:4" x14ac:dyDescent="0.3">
      <c r="B17" s="40" t="s">
        <v>573</v>
      </c>
      <c r="C17" s="40"/>
      <c r="D17" s="40"/>
    </row>
    <row r="18" spans="1:4" x14ac:dyDescent="0.3">
      <c r="B18" s="40" t="s">
        <v>575</v>
      </c>
      <c r="C18" s="40"/>
      <c r="D18" s="40"/>
    </row>
    <row r="19" spans="1:4" x14ac:dyDescent="0.3">
      <c r="B19" s="40" t="s">
        <v>576</v>
      </c>
      <c r="C19" s="40"/>
      <c r="D19" s="40"/>
    </row>
    <row r="20" spans="1:4" x14ac:dyDescent="0.3">
      <c r="B20" s="40" t="s">
        <v>610</v>
      </c>
      <c r="C20" s="40"/>
      <c r="D20" s="40"/>
    </row>
    <row r="22" spans="1:4" ht="114.75" customHeight="1" x14ac:dyDescent="0.3">
      <c r="A22" s="41" t="s">
        <v>571</v>
      </c>
      <c r="B22" s="41"/>
      <c r="C22" s="41"/>
      <c r="D22" s="41"/>
    </row>
    <row r="23" spans="1:4" ht="24" customHeight="1" x14ac:dyDescent="0.3">
      <c r="A23" s="44"/>
      <c r="B23" s="44"/>
      <c r="C23" s="44"/>
      <c r="D23" s="44"/>
    </row>
    <row r="24" spans="1:4" ht="18.75" customHeight="1" x14ac:dyDescent="0.3">
      <c r="A24" s="45" t="s">
        <v>131</v>
      </c>
      <c r="B24" s="45" t="s">
        <v>132</v>
      </c>
      <c r="C24" s="45" t="s">
        <v>133</v>
      </c>
      <c r="D24" s="42" t="s">
        <v>427</v>
      </c>
    </row>
    <row r="25" spans="1:4" ht="75" customHeight="1" x14ac:dyDescent="0.3">
      <c r="A25" s="46"/>
      <c r="B25" s="46"/>
      <c r="C25" s="46"/>
      <c r="D25" s="43"/>
    </row>
    <row r="26" spans="1:4" x14ac:dyDescent="0.3">
      <c r="A26" s="15">
        <v>1</v>
      </c>
      <c r="B26" s="15">
        <v>2</v>
      </c>
      <c r="C26" s="15">
        <v>3</v>
      </c>
      <c r="D26" s="30">
        <v>4</v>
      </c>
    </row>
    <row r="27" spans="1:4" s="4" customFormat="1" ht="69" customHeight="1" x14ac:dyDescent="0.3">
      <c r="A27" s="16" t="s">
        <v>174</v>
      </c>
      <c r="B27" s="17" t="s">
        <v>0</v>
      </c>
      <c r="C27" s="17"/>
      <c r="D27" s="13">
        <f>D28+D45++D86+D105+D112+D119+D123+D128+D131</f>
        <v>393553512.55999994</v>
      </c>
    </row>
    <row r="28" spans="1:4" s="4" customFormat="1" ht="93.75" x14ac:dyDescent="0.3">
      <c r="A28" s="16" t="s">
        <v>175</v>
      </c>
      <c r="B28" s="17" t="s">
        <v>1</v>
      </c>
      <c r="C28" s="17"/>
      <c r="D28" s="13">
        <f>D29+D35+D42</f>
        <v>94493795.549999997</v>
      </c>
    </row>
    <row r="29" spans="1:4" s="3" customFormat="1" ht="54" customHeight="1" x14ac:dyDescent="0.3">
      <c r="A29" s="18" t="s">
        <v>176</v>
      </c>
      <c r="B29" s="19" t="s">
        <v>2</v>
      </c>
      <c r="C29" s="19"/>
      <c r="D29" s="14">
        <f>SUM(D30:D34)</f>
        <v>74201158.439999998</v>
      </c>
    </row>
    <row r="30" spans="1:4" ht="162.75" customHeight="1" x14ac:dyDescent="0.3">
      <c r="A30" s="20" t="s">
        <v>177</v>
      </c>
      <c r="B30" s="12" t="s">
        <v>3</v>
      </c>
      <c r="C30" s="12">
        <v>100</v>
      </c>
      <c r="D30" s="5">
        <f>999311.04+64449+21326.76</f>
        <v>1085086.8</v>
      </c>
    </row>
    <row r="31" spans="1:4" ht="127.5" customHeight="1" x14ac:dyDescent="0.3">
      <c r="A31" s="11" t="s">
        <v>178</v>
      </c>
      <c r="B31" s="12" t="s">
        <v>3</v>
      </c>
      <c r="C31" s="12">
        <v>200</v>
      </c>
      <c r="D31" s="5">
        <v>366700</v>
      </c>
    </row>
    <row r="32" spans="1:4" ht="120.75" customHeight="1" x14ac:dyDescent="0.3">
      <c r="A32" s="20" t="s">
        <v>179</v>
      </c>
      <c r="B32" s="12" t="s">
        <v>3</v>
      </c>
      <c r="C32" s="12">
        <v>600</v>
      </c>
      <c r="D32" s="5">
        <f>28700125.01+775321.47+950428.24+256560.92-30000+658600</f>
        <v>31311035.640000001</v>
      </c>
    </row>
    <row r="33" spans="1:4" ht="102" customHeight="1" x14ac:dyDescent="0.3">
      <c r="A33" s="20" t="s">
        <v>412</v>
      </c>
      <c r="B33" s="12" t="s">
        <v>4</v>
      </c>
      <c r="C33" s="12">
        <v>600</v>
      </c>
      <c r="D33" s="5">
        <v>30000</v>
      </c>
    </row>
    <row r="34" spans="1:4" ht="189.75" customHeight="1" x14ac:dyDescent="0.3">
      <c r="A34" s="20" t="s">
        <v>437</v>
      </c>
      <c r="B34" s="12" t="s">
        <v>395</v>
      </c>
      <c r="C34" s="12">
        <v>600</v>
      </c>
      <c r="D34" s="5">
        <f>41240052+168284</f>
        <v>41408336</v>
      </c>
    </row>
    <row r="35" spans="1:4" s="3" customFormat="1" ht="49.5" customHeight="1" x14ac:dyDescent="0.3">
      <c r="A35" s="18" t="s">
        <v>5</v>
      </c>
      <c r="B35" s="19" t="s">
        <v>163</v>
      </c>
      <c r="C35" s="19"/>
      <c r="D35" s="14">
        <f>SUM(D36:D41)</f>
        <v>18582500.379999999</v>
      </c>
    </row>
    <row r="36" spans="1:4" ht="93" customHeight="1" x14ac:dyDescent="0.3">
      <c r="A36" s="20" t="s">
        <v>143</v>
      </c>
      <c r="B36" s="12" t="s">
        <v>6</v>
      </c>
      <c r="C36" s="12">
        <v>600</v>
      </c>
      <c r="D36" s="5">
        <f>490200+370607.75</f>
        <v>860807.75</v>
      </c>
    </row>
    <row r="37" spans="1:4" ht="93" customHeight="1" x14ac:dyDescent="0.3">
      <c r="A37" s="20" t="s">
        <v>496</v>
      </c>
      <c r="B37" s="12" t="s">
        <v>488</v>
      </c>
      <c r="C37" s="12">
        <v>600</v>
      </c>
      <c r="D37" s="5">
        <f>810000+394000-658600</f>
        <v>545400</v>
      </c>
    </row>
    <row r="38" spans="1:4" ht="97.5" customHeight="1" x14ac:dyDescent="0.3">
      <c r="A38" s="20" t="s">
        <v>703</v>
      </c>
      <c r="B38" s="12" t="s">
        <v>702</v>
      </c>
      <c r="C38" s="12">
        <v>600</v>
      </c>
      <c r="D38" s="5">
        <v>304575</v>
      </c>
    </row>
    <row r="39" spans="1:4" ht="97.5" customHeight="1" x14ac:dyDescent="0.3">
      <c r="A39" s="39" t="s">
        <v>720</v>
      </c>
      <c r="B39" s="12" t="s">
        <v>719</v>
      </c>
      <c r="C39" s="12">
        <v>600</v>
      </c>
      <c r="D39" s="5">
        <f>3949880</f>
        <v>3949880</v>
      </c>
    </row>
    <row r="40" spans="1:4" ht="93" customHeight="1" x14ac:dyDescent="0.3">
      <c r="A40" s="20" t="s">
        <v>596</v>
      </c>
      <c r="B40" s="12" t="s">
        <v>595</v>
      </c>
      <c r="C40" s="12">
        <v>600</v>
      </c>
      <c r="D40" s="5">
        <v>12517797.220000001</v>
      </c>
    </row>
    <row r="41" spans="1:4" ht="93" customHeight="1" x14ac:dyDescent="0.3">
      <c r="A41" s="20" t="s">
        <v>594</v>
      </c>
      <c r="B41" s="12" t="s">
        <v>593</v>
      </c>
      <c r="C41" s="12">
        <v>600</v>
      </c>
      <c r="D41" s="5">
        <f>400000+4040.4+0.01</f>
        <v>404040.41000000003</v>
      </c>
    </row>
    <row r="42" spans="1:4" s="3" customFormat="1" ht="68.25" customHeight="1" x14ac:dyDescent="0.3">
      <c r="A42" s="18" t="s">
        <v>180</v>
      </c>
      <c r="B42" s="19" t="s">
        <v>7</v>
      </c>
      <c r="C42" s="19"/>
      <c r="D42" s="14">
        <f>SUM(D43:D44)</f>
        <v>1710136.73</v>
      </c>
    </row>
    <row r="43" spans="1:4" ht="206.25" x14ac:dyDescent="0.3">
      <c r="A43" s="20" t="s">
        <v>164</v>
      </c>
      <c r="B43" s="12" t="s">
        <v>8</v>
      </c>
      <c r="C43" s="12">
        <v>600</v>
      </c>
      <c r="D43" s="5">
        <v>515561</v>
      </c>
    </row>
    <row r="44" spans="1:4" ht="153" customHeight="1" x14ac:dyDescent="0.3">
      <c r="A44" s="20" t="s">
        <v>181</v>
      </c>
      <c r="B44" s="12" t="s">
        <v>9</v>
      </c>
      <c r="C44" s="12">
        <v>300</v>
      </c>
      <c r="D44" s="5">
        <v>1194575.73</v>
      </c>
    </row>
    <row r="45" spans="1:4" s="4" customFormat="1" ht="105.75" customHeight="1" x14ac:dyDescent="0.3">
      <c r="A45" s="16" t="s">
        <v>182</v>
      </c>
      <c r="B45" s="17" t="s">
        <v>10</v>
      </c>
      <c r="C45" s="17"/>
      <c r="D45" s="13">
        <f>D46+D57+D84</f>
        <v>223591328.13999996</v>
      </c>
    </row>
    <row r="46" spans="1:4" s="3" customFormat="1" ht="48" customHeight="1" x14ac:dyDescent="0.3">
      <c r="A46" s="18" t="s">
        <v>183</v>
      </c>
      <c r="B46" s="19" t="s">
        <v>11</v>
      </c>
      <c r="C46" s="19"/>
      <c r="D46" s="14">
        <f>SUM(D47:D56)</f>
        <v>126254787.88999999</v>
      </c>
    </row>
    <row r="47" spans="1:4" ht="168.75" x14ac:dyDescent="0.3">
      <c r="A47" s="20" t="s">
        <v>184</v>
      </c>
      <c r="B47" s="12" t="s">
        <v>12</v>
      </c>
      <c r="C47" s="12">
        <v>100</v>
      </c>
      <c r="D47" s="5">
        <f>6080449.61+378960.12+125401.35-1150192</f>
        <v>5434619.0800000001</v>
      </c>
    </row>
    <row r="48" spans="1:4" ht="145.5" customHeight="1" x14ac:dyDescent="0.3">
      <c r="A48" s="20" t="s">
        <v>185</v>
      </c>
      <c r="B48" s="12" t="s">
        <v>12</v>
      </c>
      <c r="C48" s="12">
        <v>200</v>
      </c>
      <c r="D48" s="5">
        <f>11612932.9+214974.2+937253.62+46567.19+138100+191542-11400</f>
        <v>13129969.909999998</v>
      </c>
    </row>
    <row r="49" spans="1:5" ht="131.25" x14ac:dyDescent="0.3">
      <c r="A49" s="20" t="s">
        <v>144</v>
      </c>
      <c r="B49" s="12" t="s">
        <v>12</v>
      </c>
      <c r="C49" s="12">
        <v>600</v>
      </c>
      <c r="D49" s="5">
        <f>12847690.52+224282.52+542954.45+74217.12+933174.64-274037</f>
        <v>14348282.249999998</v>
      </c>
    </row>
    <row r="50" spans="1:5" ht="123" customHeight="1" x14ac:dyDescent="0.3">
      <c r="A50" s="20" t="s">
        <v>186</v>
      </c>
      <c r="B50" s="12" t="s">
        <v>12</v>
      </c>
      <c r="C50" s="12">
        <v>800</v>
      </c>
      <c r="D50" s="5">
        <v>311348.40000000002</v>
      </c>
    </row>
    <row r="51" spans="1:5" ht="99" customHeight="1" x14ac:dyDescent="0.3">
      <c r="A51" s="20" t="s">
        <v>649</v>
      </c>
      <c r="B51" s="12" t="s">
        <v>648</v>
      </c>
      <c r="C51" s="12">
        <v>200</v>
      </c>
      <c r="D51" s="5">
        <f>50000+35000</f>
        <v>85000</v>
      </c>
    </row>
    <row r="52" spans="1:5" ht="216" customHeight="1" x14ac:dyDescent="0.3">
      <c r="A52" s="20" t="s">
        <v>609</v>
      </c>
      <c r="B52" s="32" t="s">
        <v>457</v>
      </c>
      <c r="C52" s="12">
        <v>100</v>
      </c>
      <c r="D52" s="5">
        <f>4452840+312480</f>
        <v>4765320</v>
      </c>
      <c r="E52" s="35"/>
    </row>
    <row r="53" spans="1:5" ht="170.25" customHeight="1" x14ac:dyDescent="0.3">
      <c r="A53" s="20" t="s">
        <v>608</v>
      </c>
      <c r="B53" s="32" t="s">
        <v>457</v>
      </c>
      <c r="C53" s="12">
        <v>600</v>
      </c>
      <c r="D53" s="5">
        <f>3984120-78120</f>
        <v>3906000</v>
      </c>
    </row>
    <row r="54" spans="1:5" ht="278.25" customHeight="1" x14ac:dyDescent="0.3">
      <c r="A54" s="20" t="s">
        <v>579</v>
      </c>
      <c r="B54" s="32" t="s">
        <v>582</v>
      </c>
      <c r="C54" s="12">
        <v>100</v>
      </c>
      <c r="D54" s="5">
        <f>41030406.5+142488.52</f>
        <v>41172895.020000003</v>
      </c>
      <c r="E54" s="35"/>
    </row>
    <row r="55" spans="1:5" ht="243" customHeight="1" x14ac:dyDescent="0.3">
      <c r="A55" s="20" t="s">
        <v>580</v>
      </c>
      <c r="B55" s="32" t="s">
        <v>582</v>
      </c>
      <c r="C55" s="12">
        <v>200</v>
      </c>
      <c r="D55" s="5">
        <f>829642+304</f>
        <v>829946</v>
      </c>
    </row>
    <row r="56" spans="1:5" ht="245.25" customHeight="1" x14ac:dyDescent="0.3">
      <c r="A56" s="20" t="s">
        <v>581</v>
      </c>
      <c r="B56" s="32" t="s">
        <v>582</v>
      </c>
      <c r="C56" s="12">
        <v>600</v>
      </c>
      <c r="D56" s="5">
        <f>42140608.25+130798.98</f>
        <v>42271407.229999997</v>
      </c>
    </row>
    <row r="57" spans="1:5" s="3" customFormat="1" ht="53.25" customHeight="1" x14ac:dyDescent="0.3">
      <c r="A57" s="18" t="s">
        <v>349</v>
      </c>
      <c r="B57" s="19" t="s">
        <v>13</v>
      </c>
      <c r="C57" s="19"/>
      <c r="D57" s="14">
        <f>SUM(D58:D83)</f>
        <v>94927377.719999984</v>
      </c>
    </row>
    <row r="58" spans="1:5" ht="75" x14ac:dyDescent="0.3">
      <c r="A58" s="20" t="s">
        <v>145</v>
      </c>
      <c r="B58" s="12" t="s">
        <v>14</v>
      </c>
      <c r="C58" s="12">
        <v>600</v>
      </c>
      <c r="D58" s="5">
        <f>4196064.56+257796+85307.04</f>
        <v>4539167.5999999996</v>
      </c>
    </row>
    <row r="59" spans="1:5" ht="93.75" customHeight="1" x14ac:dyDescent="0.3">
      <c r="A59" s="20" t="s">
        <v>151</v>
      </c>
      <c r="B59" s="12" t="s">
        <v>15</v>
      </c>
      <c r="C59" s="12">
        <v>200</v>
      </c>
      <c r="D59" s="5">
        <f>553200-210693.08</f>
        <v>342506.92000000004</v>
      </c>
    </row>
    <row r="60" spans="1:5" ht="102.75" customHeight="1" x14ac:dyDescent="0.3">
      <c r="A60" s="20" t="s">
        <v>146</v>
      </c>
      <c r="B60" s="12" t="s">
        <v>15</v>
      </c>
      <c r="C60" s="12">
        <v>600</v>
      </c>
      <c r="D60" s="5">
        <f>305000-159914.67</f>
        <v>145085.32999999999</v>
      </c>
    </row>
    <row r="61" spans="1:5" ht="102.75" customHeight="1" x14ac:dyDescent="0.3">
      <c r="A61" s="20" t="s">
        <v>497</v>
      </c>
      <c r="B61" s="12" t="s">
        <v>430</v>
      </c>
      <c r="C61" s="12">
        <v>200</v>
      </c>
      <c r="D61" s="5">
        <f>260000+33.19</f>
        <v>260033.19</v>
      </c>
    </row>
    <row r="62" spans="1:5" ht="105" customHeight="1" x14ac:dyDescent="0.3">
      <c r="A62" s="11" t="s">
        <v>441</v>
      </c>
      <c r="B62" s="12" t="s">
        <v>430</v>
      </c>
      <c r="C62" s="12">
        <v>600</v>
      </c>
      <c r="D62" s="5">
        <v>553122.17000000004</v>
      </c>
    </row>
    <row r="63" spans="1:5" ht="105" customHeight="1" x14ac:dyDescent="0.3">
      <c r="A63" s="11" t="s">
        <v>498</v>
      </c>
      <c r="B63" s="12" t="s">
        <v>489</v>
      </c>
      <c r="C63" s="12">
        <v>200</v>
      </c>
      <c r="D63" s="5">
        <f>120000+98500</f>
        <v>218500</v>
      </c>
    </row>
    <row r="64" spans="1:5" ht="105" customHeight="1" x14ac:dyDescent="0.3">
      <c r="A64" s="11" t="s">
        <v>499</v>
      </c>
      <c r="B64" s="12" t="s">
        <v>489</v>
      </c>
      <c r="C64" s="12">
        <v>600</v>
      </c>
      <c r="D64" s="5">
        <f>710000+295500</f>
        <v>1005500</v>
      </c>
    </row>
    <row r="65" spans="1:5" ht="127.5" customHeight="1" x14ac:dyDescent="0.3">
      <c r="A65" s="11" t="s">
        <v>500</v>
      </c>
      <c r="B65" s="12" t="s">
        <v>490</v>
      </c>
      <c r="C65" s="12">
        <v>200</v>
      </c>
      <c r="D65" s="5">
        <f>94171+244.64</f>
        <v>94415.64</v>
      </c>
    </row>
    <row r="66" spans="1:5" ht="135.75" customHeight="1" x14ac:dyDescent="0.3">
      <c r="A66" s="11" t="s">
        <v>501</v>
      </c>
      <c r="B66" s="12" t="s">
        <v>490</v>
      </c>
      <c r="C66" s="12">
        <v>600</v>
      </c>
      <c r="D66" s="5">
        <v>376684</v>
      </c>
    </row>
    <row r="67" spans="1:5" ht="110.25" customHeight="1" x14ac:dyDescent="0.3">
      <c r="A67" s="11" t="s">
        <v>622</v>
      </c>
      <c r="B67" s="12" t="s">
        <v>617</v>
      </c>
      <c r="C67" s="12">
        <v>200</v>
      </c>
      <c r="D67" s="5">
        <v>114460</v>
      </c>
    </row>
    <row r="68" spans="1:5" ht="113.25" customHeight="1" x14ac:dyDescent="0.3">
      <c r="A68" s="11" t="s">
        <v>623</v>
      </c>
      <c r="B68" s="12" t="s">
        <v>618</v>
      </c>
      <c r="C68" s="12">
        <v>200</v>
      </c>
      <c r="D68" s="5">
        <v>46738</v>
      </c>
    </row>
    <row r="69" spans="1:5" ht="111" customHeight="1" x14ac:dyDescent="0.3">
      <c r="A69" s="11" t="s">
        <v>624</v>
      </c>
      <c r="B69" s="12" t="s">
        <v>619</v>
      </c>
      <c r="C69" s="12">
        <v>600</v>
      </c>
      <c r="D69" s="5">
        <v>600000</v>
      </c>
    </row>
    <row r="70" spans="1:5" ht="142.5" customHeight="1" x14ac:dyDescent="0.3">
      <c r="A70" s="11" t="s">
        <v>625</v>
      </c>
      <c r="B70" s="12" t="s">
        <v>620</v>
      </c>
      <c r="C70" s="12">
        <v>600</v>
      </c>
      <c r="D70" s="5">
        <v>136872</v>
      </c>
    </row>
    <row r="71" spans="1:5" ht="120.75" customHeight="1" x14ac:dyDescent="0.3">
      <c r="A71" s="11" t="s">
        <v>626</v>
      </c>
      <c r="B71" s="12" t="s">
        <v>621</v>
      </c>
      <c r="C71" s="12">
        <v>600</v>
      </c>
      <c r="D71" s="5">
        <v>117776</v>
      </c>
    </row>
    <row r="72" spans="1:5" ht="73.5" customHeight="1" x14ac:dyDescent="0.3">
      <c r="A72" s="11" t="s">
        <v>651</v>
      </c>
      <c r="B72" s="12" t="s">
        <v>650</v>
      </c>
      <c r="C72" s="12">
        <v>600</v>
      </c>
      <c r="D72" s="5">
        <v>300000</v>
      </c>
    </row>
    <row r="73" spans="1:5" ht="96" customHeight="1" x14ac:dyDescent="0.3">
      <c r="A73" s="11" t="s">
        <v>671</v>
      </c>
      <c r="B73" s="12" t="s">
        <v>666</v>
      </c>
      <c r="C73" s="12">
        <v>200</v>
      </c>
      <c r="D73" s="5">
        <v>467240</v>
      </c>
    </row>
    <row r="74" spans="1:5" ht="150.75" customHeight="1" x14ac:dyDescent="0.3">
      <c r="A74" s="11" t="s">
        <v>680</v>
      </c>
      <c r="B74" s="12" t="s">
        <v>678</v>
      </c>
      <c r="C74" s="12">
        <v>200</v>
      </c>
      <c r="D74" s="5">
        <f>600000-500000</f>
        <v>100000</v>
      </c>
    </row>
    <row r="75" spans="1:5" ht="144" customHeight="1" x14ac:dyDescent="0.3">
      <c r="A75" s="11" t="s">
        <v>679</v>
      </c>
      <c r="B75" s="12" t="s">
        <v>681</v>
      </c>
      <c r="C75" s="12">
        <v>600</v>
      </c>
      <c r="D75" s="5">
        <v>730000</v>
      </c>
    </row>
    <row r="76" spans="1:5" ht="101.25" customHeight="1" x14ac:dyDescent="0.3">
      <c r="A76" s="11" t="s">
        <v>697</v>
      </c>
      <c r="B76" s="12" t="s">
        <v>696</v>
      </c>
      <c r="C76" s="12">
        <v>200</v>
      </c>
      <c r="D76" s="5">
        <f>98000+11400</f>
        <v>109400</v>
      </c>
    </row>
    <row r="77" spans="1:5" ht="167.25" customHeight="1" x14ac:dyDescent="0.3">
      <c r="A77" s="11" t="s">
        <v>652</v>
      </c>
      <c r="B77" s="12" t="s">
        <v>472</v>
      </c>
      <c r="C77" s="12">
        <v>200</v>
      </c>
      <c r="D77" s="5">
        <f>3123674.1+2208.66-151176-106.89</f>
        <v>2974599.87</v>
      </c>
      <c r="E77" s="35"/>
    </row>
    <row r="78" spans="1:5" ht="171" customHeight="1" x14ac:dyDescent="0.3">
      <c r="A78" s="11" t="s">
        <v>653</v>
      </c>
      <c r="B78" s="12" t="s">
        <v>472</v>
      </c>
      <c r="C78" s="12">
        <v>600</v>
      </c>
      <c r="D78" s="5">
        <f>4911330.3+3472.66-282510.15-199.76</f>
        <v>4632093.05</v>
      </c>
    </row>
    <row r="79" spans="1:5" ht="78" customHeight="1" x14ac:dyDescent="0.3">
      <c r="A79" s="11" t="s">
        <v>662</v>
      </c>
      <c r="B79" s="12" t="s">
        <v>661</v>
      </c>
      <c r="C79" s="12">
        <v>600</v>
      </c>
      <c r="D79" s="5">
        <f>54495268.82+38532.01+3583071.88+36192.65</f>
        <v>58153065.359999999</v>
      </c>
    </row>
    <row r="80" spans="1:5" ht="66" customHeight="1" x14ac:dyDescent="0.3">
      <c r="A80" s="11" t="s">
        <v>665</v>
      </c>
      <c r="B80" s="12" t="s">
        <v>663</v>
      </c>
      <c r="C80" s="12">
        <v>200</v>
      </c>
      <c r="D80" s="5">
        <f>5841000+59595.96-595.96</f>
        <v>5900000</v>
      </c>
    </row>
    <row r="81" spans="1:4" ht="84" customHeight="1" x14ac:dyDescent="0.3">
      <c r="A81" s="11" t="s">
        <v>664</v>
      </c>
      <c r="B81" s="12" t="s">
        <v>663</v>
      </c>
      <c r="C81" s="12">
        <v>600</v>
      </c>
      <c r="D81" s="5">
        <f>12598195.5+128539.9-594.12-691.28</f>
        <v>12725450.000000002</v>
      </c>
    </row>
    <row r="82" spans="1:4" ht="119.25" customHeight="1" x14ac:dyDescent="0.3">
      <c r="A82" s="11" t="s">
        <v>688</v>
      </c>
      <c r="B82" s="12" t="s">
        <v>682</v>
      </c>
      <c r="C82" s="12">
        <v>200</v>
      </c>
      <c r="D82" s="5">
        <f>149374.9+1508.84</f>
        <v>150883.74</v>
      </c>
    </row>
    <row r="83" spans="1:4" ht="123" customHeight="1" x14ac:dyDescent="0.3">
      <c r="A83" s="11" t="s">
        <v>689</v>
      </c>
      <c r="B83" s="12" t="s">
        <v>682</v>
      </c>
      <c r="C83" s="12">
        <v>600</v>
      </c>
      <c r="D83" s="5">
        <f>132447+1337.85</f>
        <v>133784.85</v>
      </c>
    </row>
    <row r="84" spans="1:4" ht="45.75" customHeight="1" x14ac:dyDescent="0.3">
      <c r="A84" s="21" t="s">
        <v>444</v>
      </c>
      <c r="B84" s="19" t="s">
        <v>445</v>
      </c>
      <c r="C84" s="19"/>
      <c r="D84" s="14">
        <f>SUM(D85:D85)</f>
        <v>2409162.5299999998</v>
      </c>
    </row>
    <row r="85" spans="1:4" ht="111.75" customHeight="1" x14ac:dyDescent="0.3">
      <c r="A85" s="11" t="s">
        <v>447</v>
      </c>
      <c r="B85" s="12" t="s">
        <v>446</v>
      </c>
      <c r="C85" s="12">
        <v>200</v>
      </c>
      <c r="D85" s="5">
        <f>2349818.19+237.36+59101.01+5.97</f>
        <v>2409162.5299999998</v>
      </c>
    </row>
    <row r="86" spans="1:4" ht="46.5" customHeight="1" x14ac:dyDescent="0.3">
      <c r="A86" s="16" t="s">
        <v>17</v>
      </c>
      <c r="B86" s="17" t="s">
        <v>16</v>
      </c>
      <c r="C86" s="17"/>
      <c r="D86" s="13">
        <f>D87+D92+D103+D100</f>
        <v>63681595.789999999</v>
      </c>
    </row>
    <row r="87" spans="1:4" ht="54" customHeight="1" x14ac:dyDescent="0.3">
      <c r="A87" s="18" t="s">
        <v>19</v>
      </c>
      <c r="B87" s="19" t="s">
        <v>18</v>
      </c>
      <c r="C87" s="19"/>
      <c r="D87" s="14">
        <f>SUM(D88:D91)</f>
        <v>13882712.48</v>
      </c>
    </row>
    <row r="88" spans="1:4" ht="73.5" customHeight="1" x14ac:dyDescent="0.3">
      <c r="A88" s="20" t="s">
        <v>147</v>
      </c>
      <c r="B88" s="12" t="s">
        <v>20</v>
      </c>
      <c r="C88" s="12">
        <v>600</v>
      </c>
      <c r="D88" s="5">
        <f>9684224.05+218249.83+104534.96+72294.89+30000-721597.72+500000</f>
        <v>9887706.0100000016</v>
      </c>
    </row>
    <row r="89" spans="1:4" ht="156" customHeight="1" x14ac:dyDescent="0.3">
      <c r="A89" s="20" t="s">
        <v>502</v>
      </c>
      <c r="B89" s="12" t="s">
        <v>491</v>
      </c>
      <c r="C89" s="12">
        <v>600</v>
      </c>
      <c r="D89" s="5">
        <f>2173077.55-6138.92</f>
        <v>2166938.63</v>
      </c>
    </row>
    <row r="90" spans="1:4" ht="156" customHeight="1" x14ac:dyDescent="0.3">
      <c r="A90" s="20" t="s">
        <v>577</v>
      </c>
      <c r="B90" s="12" t="s">
        <v>578</v>
      </c>
      <c r="C90" s="12">
        <v>600</v>
      </c>
      <c r="D90" s="5">
        <v>1806131.03</v>
      </c>
    </row>
    <row r="91" spans="1:4" ht="149.25" customHeight="1" x14ac:dyDescent="0.3">
      <c r="A91" s="20" t="s">
        <v>503</v>
      </c>
      <c r="B91" s="12" t="s">
        <v>492</v>
      </c>
      <c r="C91" s="12">
        <v>600</v>
      </c>
      <c r="D91" s="5">
        <v>21936.81</v>
      </c>
    </row>
    <row r="92" spans="1:4" ht="42" customHeight="1" x14ac:dyDescent="0.3">
      <c r="A92" s="18" t="s">
        <v>369</v>
      </c>
      <c r="B92" s="19" t="s">
        <v>370</v>
      </c>
      <c r="C92" s="19"/>
      <c r="D92" s="14">
        <f>SUM(D93:D99)</f>
        <v>48570510.909999996</v>
      </c>
    </row>
    <row r="93" spans="1:4" ht="93.75" x14ac:dyDescent="0.3">
      <c r="A93" s="20" t="s">
        <v>373</v>
      </c>
      <c r="B93" s="12" t="s">
        <v>371</v>
      </c>
      <c r="C93" s="12">
        <v>600</v>
      </c>
      <c r="D93" s="5">
        <v>151600</v>
      </c>
    </row>
    <row r="94" spans="1:4" ht="119.25" customHeight="1" x14ac:dyDescent="0.3">
      <c r="A94" s="20" t="s">
        <v>628</v>
      </c>
      <c r="B94" s="12" t="s">
        <v>627</v>
      </c>
      <c r="C94" s="12">
        <v>600</v>
      </c>
      <c r="D94" s="5">
        <v>200000</v>
      </c>
    </row>
    <row r="95" spans="1:4" ht="126" customHeight="1" x14ac:dyDescent="0.3">
      <c r="A95" s="20" t="s">
        <v>655</v>
      </c>
      <c r="B95" s="12" t="s">
        <v>654</v>
      </c>
      <c r="C95" s="12">
        <v>600</v>
      </c>
      <c r="D95" s="5">
        <v>172490</v>
      </c>
    </row>
    <row r="96" spans="1:4" ht="126" customHeight="1" x14ac:dyDescent="0.3">
      <c r="A96" s="20" t="s">
        <v>677</v>
      </c>
      <c r="B96" s="12" t="s">
        <v>676</v>
      </c>
      <c r="C96" s="12">
        <v>600</v>
      </c>
      <c r="D96" s="5">
        <v>729740</v>
      </c>
    </row>
    <row r="97" spans="1:5" ht="84" customHeight="1" x14ac:dyDescent="0.3">
      <c r="A97" s="38" t="s">
        <v>717</v>
      </c>
      <c r="B97" s="12" t="s">
        <v>718</v>
      </c>
      <c r="C97" s="12">
        <v>600</v>
      </c>
      <c r="D97" s="5">
        <f>5088718.8+51401.2</f>
        <v>5140120</v>
      </c>
    </row>
    <row r="98" spans="1:5" ht="93.75" x14ac:dyDescent="0.3">
      <c r="A98" s="20" t="s">
        <v>594</v>
      </c>
      <c r="B98" s="12" t="s">
        <v>597</v>
      </c>
      <c r="C98" s="12">
        <v>600</v>
      </c>
      <c r="D98" s="5">
        <f>900000+9090.91</f>
        <v>909090.91</v>
      </c>
    </row>
    <row r="99" spans="1:5" ht="75" x14ac:dyDescent="0.3">
      <c r="A99" s="20" t="s">
        <v>668</v>
      </c>
      <c r="B99" s="12" t="s">
        <v>667</v>
      </c>
      <c r="C99" s="12">
        <v>600</v>
      </c>
      <c r="D99" s="5">
        <f>40854795.3+416843.13-1010.1-3158.33</f>
        <v>41267470</v>
      </c>
    </row>
    <row r="100" spans="1:5" ht="75" x14ac:dyDescent="0.3">
      <c r="A100" s="18" t="s">
        <v>705</v>
      </c>
      <c r="B100" s="19" t="s">
        <v>704</v>
      </c>
      <c r="C100" s="19"/>
      <c r="D100" s="14">
        <f>SUM(D101:D102)</f>
        <v>735840</v>
      </c>
    </row>
    <row r="101" spans="1:5" ht="113.25" customHeight="1" x14ac:dyDescent="0.3">
      <c r="A101" s="20" t="s">
        <v>721</v>
      </c>
      <c r="B101" s="12" t="s">
        <v>706</v>
      </c>
      <c r="C101" s="12">
        <v>600</v>
      </c>
      <c r="D101" s="5">
        <f>721597.44+10681.92</f>
        <v>732279.36</v>
      </c>
    </row>
    <row r="102" spans="1:5" ht="78" customHeight="1" x14ac:dyDescent="0.3">
      <c r="A102" s="20" t="s">
        <v>722</v>
      </c>
      <c r="B102" s="12" t="s">
        <v>706</v>
      </c>
      <c r="C102" s="12">
        <v>800</v>
      </c>
      <c r="D102" s="5">
        <v>3560.64</v>
      </c>
    </row>
    <row r="103" spans="1:5" ht="37.5" x14ac:dyDescent="0.3">
      <c r="A103" s="21" t="s">
        <v>444</v>
      </c>
      <c r="B103" s="19" t="s">
        <v>485</v>
      </c>
      <c r="C103" s="17"/>
      <c r="D103" s="14">
        <f>D104</f>
        <v>492532.4</v>
      </c>
    </row>
    <row r="104" spans="1:5" ht="103.5" customHeight="1" x14ac:dyDescent="0.3">
      <c r="A104" s="20" t="s">
        <v>487</v>
      </c>
      <c r="B104" s="12" t="s">
        <v>486</v>
      </c>
      <c r="C104" s="12">
        <v>600</v>
      </c>
      <c r="D104" s="5">
        <f>492482.4+50</f>
        <v>492532.4</v>
      </c>
    </row>
    <row r="105" spans="1:5" s="4" customFormat="1" ht="48" customHeight="1" x14ac:dyDescent="0.3">
      <c r="A105" s="16" t="s">
        <v>22</v>
      </c>
      <c r="B105" s="17" t="s">
        <v>21</v>
      </c>
      <c r="C105" s="17"/>
      <c r="D105" s="13">
        <f t="shared" ref="D105" si="0">D106+D110</f>
        <v>847568</v>
      </c>
    </row>
    <row r="106" spans="1:5" s="3" customFormat="1" ht="51.75" customHeight="1" x14ac:dyDescent="0.3">
      <c r="A106" s="18" t="s">
        <v>171</v>
      </c>
      <c r="B106" s="19" t="s">
        <v>23</v>
      </c>
      <c r="C106" s="19"/>
      <c r="D106" s="14">
        <f t="shared" ref="D106" si="1">SUM(D107:D109)</f>
        <v>795488</v>
      </c>
    </row>
    <row r="107" spans="1:5" ht="87.75" customHeight="1" x14ac:dyDescent="0.3">
      <c r="A107" s="20" t="s">
        <v>431</v>
      </c>
      <c r="B107" s="12" t="s">
        <v>25</v>
      </c>
      <c r="C107" s="12">
        <v>600</v>
      </c>
      <c r="D107" s="5">
        <v>22100</v>
      </c>
    </row>
    <row r="108" spans="1:5" s="4" customFormat="1" ht="93.75" x14ac:dyDescent="0.3">
      <c r="A108" s="20" t="s">
        <v>428</v>
      </c>
      <c r="B108" s="12" t="s">
        <v>24</v>
      </c>
      <c r="C108" s="12">
        <v>200</v>
      </c>
      <c r="D108" s="5">
        <f>135408+54684-26040</f>
        <v>164052</v>
      </c>
      <c r="E108" s="31"/>
    </row>
    <row r="109" spans="1:5" s="3" customFormat="1" ht="102.75" customHeight="1" x14ac:dyDescent="0.3">
      <c r="A109" s="20" t="s">
        <v>429</v>
      </c>
      <c r="B109" s="12" t="s">
        <v>24</v>
      </c>
      <c r="C109" s="12">
        <v>600</v>
      </c>
      <c r="D109" s="5">
        <f>411432+171864+26040</f>
        <v>609336</v>
      </c>
    </row>
    <row r="110" spans="1:5" ht="50.25" customHeight="1" x14ac:dyDescent="0.3">
      <c r="A110" s="18" t="s">
        <v>165</v>
      </c>
      <c r="B110" s="19" t="s">
        <v>26</v>
      </c>
      <c r="C110" s="19"/>
      <c r="D110" s="14">
        <f t="shared" ref="D110" si="2">D111</f>
        <v>52080</v>
      </c>
    </row>
    <row r="111" spans="1:5" ht="120.75" customHeight="1" x14ac:dyDescent="0.3">
      <c r="A111" s="20" t="s">
        <v>166</v>
      </c>
      <c r="B111" s="12" t="s">
        <v>27</v>
      </c>
      <c r="C111" s="12">
        <v>200</v>
      </c>
      <c r="D111" s="5">
        <v>52080</v>
      </c>
    </row>
    <row r="112" spans="1:5" ht="31.5" customHeight="1" x14ac:dyDescent="0.3">
      <c r="A112" s="16" t="s">
        <v>187</v>
      </c>
      <c r="B112" s="17" t="s">
        <v>28</v>
      </c>
      <c r="C112" s="17"/>
      <c r="D112" s="13">
        <f t="shared" ref="D112" si="3">D113</f>
        <v>189590</v>
      </c>
    </row>
    <row r="113" spans="1:4" ht="45" customHeight="1" x14ac:dyDescent="0.3">
      <c r="A113" s="18" t="s">
        <v>188</v>
      </c>
      <c r="B113" s="19" t="s">
        <v>29</v>
      </c>
      <c r="C113" s="19"/>
      <c r="D113" s="14">
        <f t="shared" ref="D113" si="4">SUM(D114:D118)</f>
        <v>189590</v>
      </c>
    </row>
    <row r="114" spans="1:4" s="3" customFormat="1" ht="129.75" customHeight="1" x14ac:dyDescent="0.3">
      <c r="A114" s="20" t="s">
        <v>189</v>
      </c>
      <c r="B114" s="12" t="s">
        <v>30</v>
      </c>
      <c r="C114" s="12">
        <v>200</v>
      </c>
      <c r="D114" s="5">
        <v>19590</v>
      </c>
    </row>
    <row r="115" spans="1:4" ht="130.5" customHeight="1" x14ac:dyDescent="0.3">
      <c r="A115" s="20" t="s">
        <v>380</v>
      </c>
      <c r="B115" s="12" t="s">
        <v>30</v>
      </c>
      <c r="C115" s="12">
        <v>600</v>
      </c>
      <c r="D115" s="5">
        <f>65000</f>
        <v>65000</v>
      </c>
    </row>
    <row r="116" spans="1:4" s="4" customFormat="1" ht="112.5" customHeight="1" x14ac:dyDescent="0.3">
      <c r="A116" s="20" t="s">
        <v>190</v>
      </c>
      <c r="B116" s="12" t="s">
        <v>31</v>
      </c>
      <c r="C116" s="12">
        <v>200</v>
      </c>
      <c r="D116" s="5">
        <f>73000-30000</f>
        <v>43000</v>
      </c>
    </row>
    <row r="117" spans="1:4" s="4" customFormat="1" ht="111.75" customHeight="1" x14ac:dyDescent="0.3">
      <c r="A117" s="20" t="s">
        <v>343</v>
      </c>
      <c r="B117" s="12" t="s">
        <v>31</v>
      </c>
      <c r="C117" s="12">
        <v>600</v>
      </c>
      <c r="D117" s="5">
        <f>22000+30000</f>
        <v>52000</v>
      </c>
    </row>
    <row r="118" spans="1:4" s="4" customFormat="1" ht="93.75" customHeight="1" x14ac:dyDescent="0.3">
      <c r="A118" s="20" t="s">
        <v>381</v>
      </c>
      <c r="B118" s="12" t="s">
        <v>376</v>
      </c>
      <c r="C118" s="12">
        <v>600</v>
      </c>
      <c r="D118" s="5">
        <v>10000</v>
      </c>
    </row>
    <row r="119" spans="1:4" s="3" customFormat="1" ht="49.5" customHeight="1" x14ac:dyDescent="0.3">
      <c r="A119" s="22" t="s">
        <v>33</v>
      </c>
      <c r="B119" s="17" t="s">
        <v>32</v>
      </c>
      <c r="C119" s="17"/>
      <c r="D119" s="13">
        <f t="shared" ref="D119" si="5">D120</f>
        <v>50000</v>
      </c>
    </row>
    <row r="120" spans="1:4" ht="53.25" customHeight="1" x14ac:dyDescent="0.3">
      <c r="A120" s="18" t="s">
        <v>35</v>
      </c>
      <c r="B120" s="19" t="s">
        <v>34</v>
      </c>
      <c r="C120" s="19"/>
      <c r="D120" s="14">
        <f t="shared" ref="D120" si="6">SUM(D121:D122)</f>
        <v>50000</v>
      </c>
    </row>
    <row r="121" spans="1:4" ht="121.5" customHeight="1" x14ac:dyDescent="0.3">
      <c r="A121" s="20" t="s">
        <v>152</v>
      </c>
      <c r="B121" s="12" t="s">
        <v>36</v>
      </c>
      <c r="C121" s="12">
        <v>200</v>
      </c>
      <c r="D121" s="5">
        <v>30000</v>
      </c>
    </row>
    <row r="122" spans="1:4" ht="120.75" customHeight="1" x14ac:dyDescent="0.3">
      <c r="A122" s="20" t="s">
        <v>149</v>
      </c>
      <c r="B122" s="12" t="s">
        <v>36</v>
      </c>
      <c r="C122" s="12">
        <v>600</v>
      </c>
      <c r="D122" s="5">
        <v>20000</v>
      </c>
    </row>
    <row r="123" spans="1:4" ht="71.25" customHeight="1" x14ac:dyDescent="0.3">
      <c r="A123" s="16" t="s">
        <v>191</v>
      </c>
      <c r="B123" s="17" t="s">
        <v>37</v>
      </c>
      <c r="C123" s="17"/>
      <c r="D123" s="13">
        <f t="shared" ref="D123" si="7">D124</f>
        <v>10644635.08</v>
      </c>
    </row>
    <row r="124" spans="1:4" s="4" customFormat="1" ht="82.5" customHeight="1" x14ac:dyDescent="0.3">
      <c r="A124" s="18" t="s">
        <v>348</v>
      </c>
      <c r="B124" s="19" t="s">
        <v>38</v>
      </c>
      <c r="C124" s="19"/>
      <c r="D124" s="14">
        <f t="shared" ref="D124" si="8">SUM(D125:D127)</f>
        <v>10644635.08</v>
      </c>
    </row>
    <row r="125" spans="1:4" s="3" customFormat="1" ht="125.25" customHeight="1" x14ac:dyDescent="0.3">
      <c r="A125" s="20" t="s">
        <v>136</v>
      </c>
      <c r="B125" s="12" t="s">
        <v>39</v>
      </c>
      <c r="C125" s="12">
        <v>100</v>
      </c>
      <c r="D125" s="5">
        <f>7780724.98+164452.44+231988.32+76777.2+54639.59+217017.36+190854.92</f>
        <v>8716454.8100000005</v>
      </c>
    </row>
    <row r="126" spans="1:4" ht="71.25" customHeight="1" x14ac:dyDescent="0.3">
      <c r="A126" s="20" t="s">
        <v>192</v>
      </c>
      <c r="B126" s="12" t="s">
        <v>39</v>
      </c>
      <c r="C126" s="12">
        <v>200</v>
      </c>
      <c r="D126" s="5">
        <f>1612443.62+58821.12+234415.53</f>
        <v>1905680.2700000003</v>
      </c>
    </row>
    <row r="127" spans="1:4" ht="37.5" x14ac:dyDescent="0.3">
      <c r="A127" s="20" t="s">
        <v>193</v>
      </c>
      <c r="B127" s="12" t="s">
        <v>39</v>
      </c>
      <c r="C127" s="12">
        <v>800</v>
      </c>
      <c r="D127" s="5">
        <v>22500</v>
      </c>
    </row>
    <row r="128" spans="1:4" ht="84.75" customHeight="1" x14ac:dyDescent="0.3">
      <c r="A128" s="16" t="s">
        <v>504</v>
      </c>
      <c r="B128" s="17" t="s">
        <v>493</v>
      </c>
      <c r="C128" s="17"/>
      <c r="D128" s="13">
        <f>D129</f>
        <v>40000</v>
      </c>
    </row>
    <row r="129" spans="1:4" ht="44.25" customHeight="1" x14ac:dyDescent="0.3">
      <c r="A129" s="18" t="s">
        <v>505</v>
      </c>
      <c r="B129" s="19" t="s">
        <v>494</v>
      </c>
      <c r="C129" s="19"/>
      <c r="D129" s="14">
        <f>D130</f>
        <v>40000</v>
      </c>
    </row>
    <row r="130" spans="1:4" ht="93.75" x14ac:dyDescent="0.3">
      <c r="A130" s="20" t="s">
        <v>506</v>
      </c>
      <c r="B130" s="12" t="s">
        <v>495</v>
      </c>
      <c r="C130" s="12">
        <v>600</v>
      </c>
      <c r="D130" s="5">
        <v>40000</v>
      </c>
    </row>
    <row r="131" spans="1:4" ht="81.75" customHeight="1" x14ac:dyDescent="0.3">
      <c r="A131" s="16" t="s">
        <v>448</v>
      </c>
      <c r="B131" s="17" t="s">
        <v>449</v>
      </c>
      <c r="C131" s="17"/>
      <c r="D131" s="13">
        <f t="shared" ref="D131:D132" si="9">D132</f>
        <v>15000</v>
      </c>
    </row>
    <row r="132" spans="1:4" ht="82.5" customHeight="1" x14ac:dyDescent="0.3">
      <c r="A132" s="18" t="s">
        <v>450</v>
      </c>
      <c r="B132" s="19" t="s">
        <v>451</v>
      </c>
      <c r="C132" s="19"/>
      <c r="D132" s="14">
        <f t="shared" si="9"/>
        <v>15000</v>
      </c>
    </row>
    <row r="133" spans="1:4" ht="84" customHeight="1" x14ac:dyDescent="0.3">
      <c r="A133" s="20" t="s">
        <v>453</v>
      </c>
      <c r="B133" s="12" t="s">
        <v>452</v>
      </c>
      <c r="C133" s="12">
        <v>200</v>
      </c>
      <c r="D133" s="5">
        <v>15000</v>
      </c>
    </row>
    <row r="134" spans="1:4" s="4" customFormat="1" ht="81.75" customHeight="1" x14ac:dyDescent="0.3">
      <c r="A134" s="16" t="s">
        <v>413</v>
      </c>
      <c r="B134" s="17" t="s">
        <v>40</v>
      </c>
      <c r="C134" s="17"/>
      <c r="D134" s="13">
        <f>D135+D147+D154+D161+D183+D192+D196+D157</f>
        <v>68627525.739999995</v>
      </c>
    </row>
    <row r="135" spans="1:4" s="3" customFormat="1" ht="53.25" customHeight="1" x14ac:dyDescent="0.3">
      <c r="A135" s="16" t="s">
        <v>194</v>
      </c>
      <c r="B135" s="17" t="s">
        <v>41</v>
      </c>
      <c r="C135" s="17"/>
      <c r="D135" s="13">
        <f t="shared" ref="D135" si="10">D136</f>
        <v>25671953.949999996</v>
      </c>
    </row>
    <row r="136" spans="1:4" s="4" customFormat="1" ht="105.75" customHeight="1" x14ac:dyDescent="0.3">
      <c r="A136" s="21" t="s">
        <v>231</v>
      </c>
      <c r="B136" s="19" t="s">
        <v>232</v>
      </c>
      <c r="C136" s="19"/>
      <c r="D136" s="14">
        <f>SUM(D137:D146)</f>
        <v>25671953.949999996</v>
      </c>
    </row>
    <row r="137" spans="1:4" s="4" customFormat="1" ht="111.75" customHeight="1" x14ac:dyDescent="0.3">
      <c r="A137" s="20" t="s">
        <v>458</v>
      </c>
      <c r="B137" s="12" t="s">
        <v>460</v>
      </c>
      <c r="C137" s="12">
        <v>500</v>
      </c>
      <c r="D137" s="5">
        <f>1025066.51+86105.59</f>
        <v>1111172.1000000001</v>
      </c>
    </row>
    <row r="138" spans="1:4" s="4" customFormat="1" ht="152.25" customHeight="1" x14ac:dyDescent="0.3">
      <c r="A138" s="20" t="s">
        <v>591</v>
      </c>
      <c r="B138" s="12" t="s">
        <v>598</v>
      </c>
      <c r="C138" s="12">
        <v>500</v>
      </c>
      <c r="D138" s="5">
        <f>3109098.55+261164.28</f>
        <v>3370262.8299999996</v>
      </c>
    </row>
    <row r="139" spans="1:4" s="3" customFormat="1" ht="66.75" customHeight="1" x14ac:dyDescent="0.3">
      <c r="A139" s="20" t="s">
        <v>469</v>
      </c>
      <c r="B139" s="12" t="s">
        <v>344</v>
      </c>
      <c r="C139" s="12">
        <v>200</v>
      </c>
      <c r="D139" s="5">
        <f>246813.34+231505.98+6906.68</f>
        <v>485226</v>
      </c>
    </row>
    <row r="140" spans="1:4" s="3" customFormat="1" ht="117" customHeight="1" x14ac:dyDescent="0.3">
      <c r="A140" s="20" t="s">
        <v>508</v>
      </c>
      <c r="B140" s="12" t="s">
        <v>507</v>
      </c>
      <c r="C140" s="12">
        <v>200</v>
      </c>
      <c r="D140" s="5">
        <f>206778.8+210045.76+215692.11</f>
        <v>632516.66999999993</v>
      </c>
    </row>
    <row r="141" spans="1:4" s="3" customFormat="1" ht="117" customHeight="1" x14ac:dyDescent="0.3">
      <c r="A141" s="37" t="s">
        <v>631</v>
      </c>
      <c r="B141" s="12" t="s">
        <v>629</v>
      </c>
      <c r="C141" s="12">
        <v>200</v>
      </c>
      <c r="D141" s="5">
        <v>188233</v>
      </c>
    </row>
    <row r="142" spans="1:4" s="3" customFormat="1" ht="90" customHeight="1" x14ac:dyDescent="0.3">
      <c r="A142" s="20" t="s">
        <v>632</v>
      </c>
      <c r="B142" s="12" t="s">
        <v>630</v>
      </c>
      <c r="C142" s="12">
        <v>400</v>
      </c>
      <c r="D142" s="5">
        <f>1800000+40000</f>
        <v>1840000</v>
      </c>
    </row>
    <row r="143" spans="1:4" s="3" customFormat="1" ht="111" customHeight="1" x14ac:dyDescent="0.3">
      <c r="A143" s="20" t="s">
        <v>699</v>
      </c>
      <c r="B143" s="12" t="s">
        <v>698</v>
      </c>
      <c r="C143" s="12">
        <v>200</v>
      </c>
      <c r="D143" s="5">
        <f>331000-31000</f>
        <v>300000</v>
      </c>
    </row>
    <row r="144" spans="1:4" s="3" customFormat="1" ht="119.25" customHeight="1" x14ac:dyDescent="0.3">
      <c r="A144" s="20" t="s">
        <v>708</v>
      </c>
      <c r="B144" s="12" t="s">
        <v>707</v>
      </c>
      <c r="C144" s="12">
        <v>200</v>
      </c>
      <c r="D144" s="5">
        <v>572810</v>
      </c>
    </row>
    <row r="145" spans="1:4" s="3" customFormat="1" ht="111" customHeight="1" x14ac:dyDescent="0.3">
      <c r="A145" s="20" t="s">
        <v>710</v>
      </c>
      <c r="B145" s="12" t="s">
        <v>709</v>
      </c>
      <c r="C145" s="12">
        <v>200</v>
      </c>
      <c r="D145" s="5">
        <v>65225.75</v>
      </c>
    </row>
    <row r="146" spans="1:4" s="3" customFormat="1" ht="90" customHeight="1" x14ac:dyDescent="0.3">
      <c r="A146" s="20" t="s">
        <v>684</v>
      </c>
      <c r="B146" s="12" t="s">
        <v>683</v>
      </c>
      <c r="C146" s="12">
        <v>200</v>
      </c>
      <c r="D146" s="5">
        <f>16935442.52+171065.08</f>
        <v>17106507.599999998</v>
      </c>
    </row>
    <row r="147" spans="1:4" ht="65.25" customHeight="1" x14ac:dyDescent="0.3">
      <c r="A147" s="16" t="s">
        <v>195</v>
      </c>
      <c r="B147" s="17" t="s">
        <v>42</v>
      </c>
      <c r="C147" s="17"/>
      <c r="D147" s="13">
        <f t="shared" ref="D147" si="11">D148</f>
        <v>348666.67</v>
      </c>
    </row>
    <row r="148" spans="1:4" ht="50.25" customHeight="1" x14ac:dyDescent="0.3">
      <c r="A148" s="18" t="s">
        <v>196</v>
      </c>
      <c r="B148" s="19" t="s">
        <v>43</v>
      </c>
      <c r="C148" s="19"/>
      <c r="D148" s="14">
        <f>SUM(D149:D153)</f>
        <v>348666.67</v>
      </c>
    </row>
    <row r="149" spans="1:4" s="3" customFormat="1" ht="69.75" customHeight="1" x14ac:dyDescent="0.3">
      <c r="A149" s="20" t="s">
        <v>233</v>
      </c>
      <c r="B149" s="12" t="s">
        <v>44</v>
      </c>
      <c r="C149" s="12">
        <v>200</v>
      </c>
      <c r="D149" s="5">
        <f>184021+146856.61-87906.68+35695.74</f>
        <v>278666.67</v>
      </c>
    </row>
    <row r="150" spans="1:4" ht="127.5" customHeight="1" x14ac:dyDescent="0.3">
      <c r="A150" s="20" t="s">
        <v>337</v>
      </c>
      <c r="B150" s="12" t="s">
        <v>45</v>
      </c>
      <c r="C150" s="12">
        <v>200</v>
      </c>
      <c r="D150" s="5">
        <v>20000</v>
      </c>
    </row>
    <row r="151" spans="1:4" ht="143.25" customHeight="1" x14ac:dyDescent="0.3">
      <c r="A151" s="20" t="s">
        <v>338</v>
      </c>
      <c r="B151" s="12" t="s">
        <v>45</v>
      </c>
      <c r="C151" s="12">
        <v>600</v>
      </c>
      <c r="D151" s="5">
        <v>20000</v>
      </c>
    </row>
    <row r="152" spans="1:4" s="4" customFormat="1" ht="87.75" customHeight="1" x14ac:dyDescent="0.3">
      <c r="A152" s="20" t="s">
        <v>234</v>
      </c>
      <c r="B152" s="12" t="s">
        <v>235</v>
      </c>
      <c r="C152" s="12">
        <v>200</v>
      </c>
      <c r="D152" s="5">
        <f>30000-10000</f>
        <v>20000</v>
      </c>
    </row>
    <row r="153" spans="1:4" s="4" customFormat="1" ht="87.75" customHeight="1" x14ac:dyDescent="0.3">
      <c r="A153" s="20" t="s">
        <v>633</v>
      </c>
      <c r="B153" s="12" t="s">
        <v>235</v>
      </c>
      <c r="C153" s="12">
        <v>600</v>
      </c>
      <c r="D153" s="5">
        <v>10000</v>
      </c>
    </row>
    <row r="154" spans="1:4" s="3" customFormat="1" ht="109.5" customHeight="1" x14ac:dyDescent="0.3">
      <c r="A154" s="23" t="s">
        <v>483</v>
      </c>
      <c r="B154" s="17" t="s">
        <v>46</v>
      </c>
      <c r="C154" s="17"/>
      <c r="D154" s="13">
        <f t="shared" ref="D154" si="12">D155</f>
        <v>2957078.3</v>
      </c>
    </row>
    <row r="155" spans="1:4" ht="66.75" customHeight="1" x14ac:dyDescent="0.3">
      <c r="A155" s="18" t="s">
        <v>48</v>
      </c>
      <c r="B155" s="19" t="s">
        <v>47</v>
      </c>
      <c r="C155" s="19"/>
      <c r="D155" s="14">
        <f t="shared" ref="D155" si="13">SUM(D156:D156)</f>
        <v>2957078.3</v>
      </c>
    </row>
    <row r="156" spans="1:4" ht="112.5" x14ac:dyDescent="0.3">
      <c r="A156" s="11" t="s">
        <v>425</v>
      </c>
      <c r="B156" s="12" t="s">
        <v>426</v>
      </c>
      <c r="C156" s="12">
        <v>200</v>
      </c>
      <c r="D156" s="5">
        <f>2651299.67+305778.63</f>
        <v>2957078.3</v>
      </c>
    </row>
    <row r="157" spans="1:4" ht="37.5" x14ac:dyDescent="0.3">
      <c r="A157" s="23" t="s">
        <v>513</v>
      </c>
      <c r="B157" s="17" t="s">
        <v>509</v>
      </c>
      <c r="C157" s="17"/>
      <c r="D157" s="13">
        <f>D158</f>
        <v>2444068.5</v>
      </c>
    </row>
    <row r="158" spans="1:4" ht="37.5" x14ac:dyDescent="0.3">
      <c r="A158" s="21" t="s">
        <v>514</v>
      </c>
      <c r="B158" s="19" t="s">
        <v>510</v>
      </c>
      <c r="C158" s="19"/>
      <c r="D158" s="14">
        <f>SUM(D159:D160)</f>
        <v>2444068.5</v>
      </c>
    </row>
    <row r="159" spans="1:4" ht="56.25" x14ac:dyDescent="0.3">
      <c r="A159" s="11" t="s">
        <v>515</v>
      </c>
      <c r="B159" s="12" t="s">
        <v>511</v>
      </c>
      <c r="C159" s="12">
        <v>200</v>
      </c>
      <c r="D159" s="5">
        <f>1000000+444523.4</f>
        <v>1444523.4</v>
      </c>
    </row>
    <row r="160" spans="1:4" ht="93.75" x14ac:dyDescent="0.3">
      <c r="A160" s="11" t="s">
        <v>516</v>
      </c>
      <c r="B160" s="12" t="s">
        <v>512</v>
      </c>
      <c r="C160" s="12">
        <v>200</v>
      </c>
      <c r="D160" s="5">
        <f>1000000-454.9</f>
        <v>999545.1</v>
      </c>
    </row>
    <row r="161" spans="1:4" s="4" customFormat="1" ht="75" x14ac:dyDescent="0.3">
      <c r="A161" s="23" t="s">
        <v>236</v>
      </c>
      <c r="B161" s="17" t="s">
        <v>237</v>
      </c>
      <c r="C161" s="12"/>
      <c r="D161" s="13">
        <f>D162+D167+D173+D176+D178+D163</f>
        <v>29234950.649999999</v>
      </c>
    </row>
    <row r="162" spans="1:4" s="3" customFormat="1" ht="37.5" hidden="1" x14ac:dyDescent="0.3">
      <c r="A162" s="21" t="s">
        <v>238</v>
      </c>
      <c r="B162" s="19" t="s">
        <v>239</v>
      </c>
      <c r="C162" s="12"/>
      <c r="D162" s="14"/>
    </row>
    <row r="163" spans="1:4" s="3" customFormat="1" ht="37.5" x14ac:dyDescent="0.3">
      <c r="A163" s="21" t="s">
        <v>238</v>
      </c>
      <c r="B163" s="19" t="s">
        <v>239</v>
      </c>
      <c r="C163" s="12"/>
      <c r="D163" s="14">
        <f>SUM(D164:D166)</f>
        <v>23035017.41</v>
      </c>
    </row>
    <row r="164" spans="1:4" s="3" customFormat="1" ht="93.75" x14ac:dyDescent="0.3">
      <c r="A164" s="11" t="s">
        <v>518</v>
      </c>
      <c r="B164" s="12" t="s">
        <v>517</v>
      </c>
      <c r="C164" s="12">
        <v>200</v>
      </c>
      <c r="D164" s="5">
        <f>451343.67+477531.27+297960.65-7643.26-10000</f>
        <v>1209192.3299999998</v>
      </c>
    </row>
    <row r="165" spans="1:4" s="3" customFormat="1" ht="101.25" customHeight="1" x14ac:dyDescent="0.3">
      <c r="A165" s="11" t="s">
        <v>670</v>
      </c>
      <c r="B165" s="12" t="s">
        <v>669</v>
      </c>
      <c r="C165" s="12">
        <v>200</v>
      </c>
      <c r="D165" s="5">
        <v>7643.26</v>
      </c>
    </row>
    <row r="166" spans="1:4" s="3" customFormat="1" ht="107.25" customHeight="1" x14ac:dyDescent="0.3">
      <c r="A166" s="11" t="s">
        <v>600</v>
      </c>
      <c r="B166" s="12" t="s">
        <v>599</v>
      </c>
      <c r="C166" s="12">
        <v>400</v>
      </c>
      <c r="D166" s="5">
        <f>21600000+214039+4142.82</f>
        <v>21818181.82</v>
      </c>
    </row>
    <row r="167" spans="1:4" ht="50.25" customHeight="1" x14ac:dyDescent="0.3">
      <c r="A167" s="21" t="s">
        <v>240</v>
      </c>
      <c r="B167" s="19" t="s">
        <v>241</v>
      </c>
      <c r="C167" s="12"/>
      <c r="D167" s="14">
        <f>SUM(D168:D172)</f>
        <v>4280634.0600000005</v>
      </c>
    </row>
    <row r="168" spans="1:4" ht="113.25" customHeight="1" x14ac:dyDescent="0.3">
      <c r="A168" s="11" t="s">
        <v>520</v>
      </c>
      <c r="B168" s="12" t="s">
        <v>519</v>
      </c>
      <c r="C168" s="12">
        <v>500</v>
      </c>
      <c r="D168" s="5">
        <v>651932.06000000006</v>
      </c>
    </row>
    <row r="169" spans="1:4" ht="117" customHeight="1" x14ac:dyDescent="0.3">
      <c r="A169" s="11" t="s">
        <v>459</v>
      </c>
      <c r="B169" s="12" t="s">
        <v>461</v>
      </c>
      <c r="C169" s="12">
        <v>500</v>
      </c>
      <c r="D169" s="5">
        <v>400000</v>
      </c>
    </row>
    <row r="170" spans="1:4" ht="84.75" customHeight="1" x14ac:dyDescent="0.3">
      <c r="A170" s="11" t="s">
        <v>388</v>
      </c>
      <c r="B170" s="12" t="s">
        <v>432</v>
      </c>
      <c r="C170" s="12">
        <v>200</v>
      </c>
      <c r="D170" s="5">
        <v>1600000</v>
      </c>
    </row>
    <row r="171" spans="1:4" ht="101.25" customHeight="1" x14ac:dyDescent="0.3">
      <c r="A171" s="11" t="s">
        <v>438</v>
      </c>
      <c r="B171" s="12" t="s">
        <v>433</v>
      </c>
      <c r="C171" s="12">
        <v>200</v>
      </c>
      <c r="D171" s="5">
        <f>600000+129824+152580+362539-9841</f>
        <v>1235102</v>
      </c>
    </row>
    <row r="172" spans="1:4" ht="66" customHeight="1" x14ac:dyDescent="0.3">
      <c r="A172" s="11" t="s">
        <v>635</v>
      </c>
      <c r="B172" s="12" t="s">
        <v>634</v>
      </c>
      <c r="C172" s="12">
        <v>200</v>
      </c>
      <c r="D172" s="5">
        <f>428586.66-34986.66</f>
        <v>393600</v>
      </c>
    </row>
    <row r="173" spans="1:4" ht="46.5" customHeight="1" x14ac:dyDescent="0.3">
      <c r="A173" s="21" t="s">
        <v>242</v>
      </c>
      <c r="B173" s="19" t="s">
        <v>243</v>
      </c>
      <c r="C173" s="12"/>
      <c r="D173" s="14">
        <f>SUM(D174:D175)</f>
        <v>1070794.92</v>
      </c>
    </row>
    <row r="174" spans="1:4" ht="100.5" customHeight="1" x14ac:dyDescent="0.3">
      <c r="A174" s="11" t="s">
        <v>522</v>
      </c>
      <c r="B174" s="12" t="s">
        <v>521</v>
      </c>
      <c r="C174" s="12">
        <v>500</v>
      </c>
      <c r="D174" s="5">
        <v>250000</v>
      </c>
    </row>
    <row r="175" spans="1:4" ht="92.25" customHeight="1" x14ac:dyDescent="0.3">
      <c r="A175" s="11" t="s">
        <v>712</v>
      </c>
      <c r="B175" s="12" t="s">
        <v>711</v>
      </c>
      <c r="C175" s="12">
        <v>200</v>
      </c>
      <c r="D175" s="5">
        <v>820794.92</v>
      </c>
    </row>
    <row r="176" spans="1:4" s="4" customFormat="1" ht="64.5" customHeight="1" x14ac:dyDescent="0.3">
      <c r="A176" s="21" t="s">
        <v>326</v>
      </c>
      <c r="B176" s="19" t="s">
        <v>244</v>
      </c>
      <c r="C176" s="12"/>
      <c r="D176" s="14">
        <f t="shared" ref="D176" si="14">D177</f>
        <v>77635.75</v>
      </c>
    </row>
    <row r="177" spans="1:4" s="3" customFormat="1" ht="87" customHeight="1" x14ac:dyDescent="0.3">
      <c r="A177" s="11" t="s">
        <v>327</v>
      </c>
      <c r="B177" s="12" t="s">
        <v>245</v>
      </c>
      <c r="C177" s="12">
        <v>200</v>
      </c>
      <c r="D177" s="5">
        <f>80000-2364.25</f>
        <v>77635.75</v>
      </c>
    </row>
    <row r="178" spans="1:4" s="3" customFormat="1" ht="54.75" customHeight="1" x14ac:dyDescent="0.3">
      <c r="A178" s="21" t="s">
        <v>352</v>
      </c>
      <c r="B178" s="19" t="s">
        <v>350</v>
      </c>
      <c r="C178" s="19"/>
      <c r="D178" s="14">
        <f>SUM(D179:D182)</f>
        <v>770868.51</v>
      </c>
    </row>
    <row r="179" spans="1:4" s="3" customFormat="1" ht="92.25" customHeight="1" x14ac:dyDescent="0.3">
      <c r="A179" s="11" t="s">
        <v>353</v>
      </c>
      <c r="B179" s="12" t="s">
        <v>351</v>
      </c>
      <c r="C179" s="12">
        <v>200</v>
      </c>
      <c r="D179" s="5">
        <f>402341.38-32580-50000-98898.36</f>
        <v>220863.02000000002</v>
      </c>
    </row>
    <row r="180" spans="1:4" s="3" customFormat="1" ht="92.25" customHeight="1" x14ac:dyDescent="0.3">
      <c r="A180" s="11" t="s">
        <v>525</v>
      </c>
      <c r="B180" s="12" t="s">
        <v>523</v>
      </c>
      <c r="C180" s="12">
        <v>200</v>
      </c>
      <c r="D180" s="5">
        <v>30000</v>
      </c>
    </row>
    <row r="181" spans="1:4" s="3" customFormat="1" ht="92.25" customHeight="1" x14ac:dyDescent="0.3">
      <c r="A181" s="11" t="s">
        <v>714</v>
      </c>
      <c r="B181" s="12" t="s">
        <v>713</v>
      </c>
      <c r="C181" s="12">
        <v>200</v>
      </c>
      <c r="D181" s="5">
        <v>50000</v>
      </c>
    </row>
    <row r="182" spans="1:4" s="3" customFormat="1" ht="222" customHeight="1" x14ac:dyDescent="0.3">
      <c r="A182" s="11" t="s">
        <v>526</v>
      </c>
      <c r="B182" s="12" t="s">
        <v>524</v>
      </c>
      <c r="C182" s="12">
        <v>800</v>
      </c>
      <c r="D182" s="5">
        <f>456067.61+13937.88</f>
        <v>470005.49</v>
      </c>
    </row>
    <row r="183" spans="1:4" s="3" customFormat="1" ht="106.5" customHeight="1" x14ac:dyDescent="0.3">
      <c r="A183" s="23" t="s">
        <v>246</v>
      </c>
      <c r="B183" s="17" t="s">
        <v>247</v>
      </c>
      <c r="C183" s="12"/>
      <c r="D183" s="13">
        <f>D184+D188+D190</f>
        <v>1332052</v>
      </c>
    </row>
    <row r="184" spans="1:4" ht="110.25" customHeight="1" x14ac:dyDescent="0.3">
      <c r="A184" s="21" t="s">
        <v>248</v>
      </c>
      <c r="B184" s="19" t="s">
        <v>249</v>
      </c>
      <c r="C184" s="12"/>
      <c r="D184" s="14">
        <f t="shared" ref="D184" si="15">SUM(D185:D187)</f>
        <v>884000</v>
      </c>
    </row>
    <row r="185" spans="1:4" s="4" customFormat="1" ht="105" customHeight="1" x14ac:dyDescent="0.3">
      <c r="A185" s="11" t="s">
        <v>250</v>
      </c>
      <c r="B185" s="12" t="s">
        <v>251</v>
      </c>
      <c r="C185" s="12">
        <v>200</v>
      </c>
      <c r="D185" s="5">
        <v>30000</v>
      </c>
    </row>
    <row r="186" spans="1:4" s="4" customFormat="1" ht="159" customHeight="1" x14ac:dyDescent="0.3">
      <c r="A186" s="11" t="s">
        <v>252</v>
      </c>
      <c r="B186" s="12" t="s">
        <v>253</v>
      </c>
      <c r="C186" s="12">
        <v>200</v>
      </c>
      <c r="D186" s="5">
        <v>4000</v>
      </c>
    </row>
    <row r="187" spans="1:4" s="4" customFormat="1" ht="111" customHeight="1" x14ac:dyDescent="0.3">
      <c r="A187" s="11" t="s">
        <v>389</v>
      </c>
      <c r="B187" s="12" t="s">
        <v>390</v>
      </c>
      <c r="C187" s="12">
        <v>200</v>
      </c>
      <c r="D187" s="5">
        <f>350000+500000</f>
        <v>850000</v>
      </c>
    </row>
    <row r="188" spans="1:4" ht="32.25" customHeight="1" x14ac:dyDescent="0.3">
      <c r="A188" s="24" t="s">
        <v>254</v>
      </c>
      <c r="B188" s="19" t="s">
        <v>255</v>
      </c>
      <c r="C188" s="12"/>
      <c r="D188" s="14">
        <f t="shared" ref="D188" si="16">D189</f>
        <v>430052</v>
      </c>
    </row>
    <row r="189" spans="1:4" ht="68.25" customHeight="1" x14ac:dyDescent="0.3">
      <c r="A189" s="11" t="s">
        <v>256</v>
      </c>
      <c r="B189" s="12" t="s">
        <v>257</v>
      </c>
      <c r="C189" s="12">
        <v>800</v>
      </c>
      <c r="D189" s="5">
        <f>500000-49948-20000</f>
        <v>430052</v>
      </c>
    </row>
    <row r="190" spans="1:4" ht="134.25" customHeight="1" x14ac:dyDescent="0.3">
      <c r="A190" s="21" t="s">
        <v>529</v>
      </c>
      <c r="B190" s="19" t="s">
        <v>527</v>
      </c>
      <c r="C190" s="19"/>
      <c r="D190" s="14">
        <f>D191</f>
        <v>18000</v>
      </c>
    </row>
    <row r="191" spans="1:4" ht="123.75" customHeight="1" x14ac:dyDescent="0.3">
      <c r="A191" s="11" t="s">
        <v>530</v>
      </c>
      <c r="B191" s="12" t="s">
        <v>528</v>
      </c>
      <c r="C191" s="12">
        <v>200</v>
      </c>
      <c r="D191" s="5">
        <v>18000</v>
      </c>
    </row>
    <row r="192" spans="1:4" ht="69" customHeight="1" x14ac:dyDescent="0.3">
      <c r="A192" s="25" t="s">
        <v>258</v>
      </c>
      <c r="B192" s="17" t="s">
        <v>259</v>
      </c>
      <c r="C192" s="12"/>
      <c r="D192" s="13">
        <f t="shared" ref="D192" si="17">D193</f>
        <v>973421.27</v>
      </c>
    </row>
    <row r="193" spans="1:5" ht="51.75" customHeight="1" x14ac:dyDescent="0.3">
      <c r="A193" s="21" t="s">
        <v>260</v>
      </c>
      <c r="B193" s="19" t="s">
        <v>261</v>
      </c>
      <c r="C193" s="12"/>
      <c r="D193" s="14">
        <f>SUM(D194:D195)</f>
        <v>973421.27</v>
      </c>
    </row>
    <row r="194" spans="1:5" ht="99" customHeight="1" x14ac:dyDescent="0.3">
      <c r="A194" s="11" t="s">
        <v>532</v>
      </c>
      <c r="B194" s="12" t="s">
        <v>531</v>
      </c>
      <c r="C194" s="12">
        <v>500</v>
      </c>
      <c r="D194" s="5">
        <v>570621.41</v>
      </c>
    </row>
    <row r="195" spans="1:5" s="3" customFormat="1" ht="107.25" customHeight="1" x14ac:dyDescent="0.3">
      <c r="A195" s="11" t="s">
        <v>345</v>
      </c>
      <c r="B195" s="12" t="s">
        <v>262</v>
      </c>
      <c r="C195" s="12">
        <v>200</v>
      </c>
      <c r="D195" s="5">
        <f>500000-65225.75-29000-2974.39</f>
        <v>402799.86</v>
      </c>
    </row>
    <row r="196" spans="1:5" s="3" customFormat="1" ht="88.5" customHeight="1" x14ac:dyDescent="0.3">
      <c r="A196" s="23" t="s">
        <v>382</v>
      </c>
      <c r="B196" s="17" t="s">
        <v>377</v>
      </c>
      <c r="C196" s="17"/>
      <c r="D196" s="13">
        <f t="shared" ref="D196:D197" si="18">D197</f>
        <v>5665334.3999999994</v>
      </c>
    </row>
    <row r="197" spans="1:5" s="3" customFormat="1" ht="84.75" customHeight="1" x14ac:dyDescent="0.3">
      <c r="A197" s="21" t="s">
        <v>383</v>
      </c>
      <c r="B197" s="19" t="s">
        <v>378</v>
      </c>
      <c r="C197" s="19"/>
      <c r="D197" s="14">
        <f t="shared" si="18"/>
        <v>5665334.3999999994</v>
      </c>
    </row>
    <row r="198" spans="1:5" s="3" customFormat="1" ht="109.5" customHeight="1" x14ac:dyDescent="0.3">
      <c r="A198" s="11" t="s">
        <v>384</v>
      </c>
      <c r="B198" s="12" t="s">
        <v>379</v>
      </c>
      <c r="C198" s="12">
        <v>400</v>
      </c>
      <c r="D198" s="5">
        <f>6609556.8-944222.4</f>
        <v>5665334.3999999994</v>
      </c>
    </row>
    <row r="199" spans="1:5" ht="69" customHeight="1" x14ac:dyDescent="0.3">
      <c r="A199" s="16" t="s">
        <v>201</v>
      </c>
      <c r="B199" s="17" t="s">
        <v>49</v>
      </c>
      <c r="C199" s="17"/>
      <c r="D199" s="13">
        <f>D200+D211+D217+D221+D224+D227+D231+D228</f>
        <v>28372459.180000003</v>
      </c>
    </row>
    <row r="200" spans="1:5" ht="46.5" customHeight="1" x14ac:dyDescent="0.3">
      <c r="A200" s="16" t="s">
        <v>202</v>
      </c>
      <c r="B200" s="17" t="s">
        <v>50</v>
      </c>
      <c r="C200" s="17"/>
      <c r="D200" s="13">
        <f>D201+D208</f>
        <v>21007075.75</v>
      </c>
    </row>
    <row r="201" spans="1:5" s="4" customFormat="1" ht="47.25" customHeight="1" x14ac:dyDescent="0.3">
      <c r="A201" s="18" t="s">
        <v>52</v>
      </c>
      <c r="B201" s="19" t="s">
        <v>51</v>
      </c>
      <c r="C201" s="19"/>
      <c r="D201" s="14">
        <f>SUM(D202:D207)</f>
        <v>15186210.09</v>
      </c>
    </row>
    <row r="202" spans="1:5" s="3" customFormat="1" ht="118.5" customHeight="1" x14ac:dyDescent="0.3">
      <c r="A202" s="20" t="s">
        <v>137</v>
      </c>
      <c r="B202" s="12" t="s">
        <v>53</v>
      </c>
      <c r="C202" s="12">
        <v>100</v>
      </c>
      <c r="D202" s="5">
        <f>10859594.3+248098.62+82108.95</f>
        <v>11189801.869999999</v>
      </c>
      <c r="E202" s="34"/>
    </row>
    <row r="203" spans="1:5" ht="87" customHeight="1" x14ac:dyDescent="0.3">
      <c r="A203" s="20" t="s">
        <v>153</v>
      </c>
      <c r="B203" s="12" t="s">
        <v>53</v>
      </c>
      <c r="C203" s="12">
        <v>200</v>
      </c>
      <c r="D203" s="5">
        <f>2218822.23+95133.96+15014.39+50000+590902.49</f>
        <v>2969873.0700000003</v>
      </c>
    </row>
    <row r="204" spans="1:5" s="3" customFormat="1" ht="67.5" customHeight="1" x14ac:dyDescent="0.3">
      <c r="A204" s="20" t="s">
        <v>150</v>
      </c>
      <c r="B204" s="12" t="s">
        <v>53</v>
      </c>
      <c r="C204" s="12">
        <v>800</v>
      </c>
      <c r="D204" s="5">
        <v>13600</v>
      </c>
    </row>
    <row r="205" spans="1:5" ht="148.5" customHeight="1" x14ac:dyDescent="0.3">
      <c r="A205" s="20" t="s">
        <v>138</v>
      </c>
      <c r="B205" s="12" t="s">
        <v>54</v>
      </c>
      <c r="C205" s="12">
        <v>100</v>
      </c>
      <c r="D205" s="5">
        <v>456267.15</v>
      </c>
      <c r="E205" s="35"/>
    </row>
    <row r="206" spans="1:5" ht="102.75" customHeight="1" x14ac:dyDescent="0.3">
      <c r="A206" s="20" t="s">
        <v>154</v>
      </c>
      <c r="B206" s="12" t="s">
        <v>54</v>
      </c>
      <c r="C206" s="12">
        <v>200</v>
      </c>
      <c r="D206" s="5">
        <f>363668-7000</f>
        <v>356668</v>
      </c>
    </row>
    <row r="207" spans="1:5" ht="83.25" customHeight="1" x14ac:dyDescent="0.3">
      <c r="A207" s="20" t="s">
        <v>534</v>
      </c>
      <c r="B207" s="12" t="s">
        <v>533</v>
      </c>
      <c r="C207" s="12">
        <v>200</v>
      </c>
      <c r="D207" s="5">
        <v>200000</v>
      </c>
    </row>
    <row r="208" spans="1:5" ht="66.75" customHeight="1" x14ac:dyDescent="0.3">
      <c r="A208" s="18" t="s">
        <v>535</v>
      </c>
      <c r="B208" s="19" t="s">
        <v>536</v>
      </c>
      <c r="C208" s="12"/>
      <c r="D208" s="14">
        <f>SUM(D209:D210)</f>
        <v>5820865.6600000001</v>
      </c>
    </row>
    <row r="209" spans="1:4" ht="163.5" customHeight="1" x14ac:dyDescent="0.3">
      <c r="A209" s="20" t="s">
        <v>584</v>
      </c>
      <c r="B209" s="12" t="s">
        <v>583</v>
      </c>
      <c r="C209" s="12">
        <v>100</v>
      </c>
      <c r="D209" s="5">
        <f>5640876+121781</f>
        <v>5762657</v>
      </c>
    </row>
    <row r="210" spans="1:4" ht="173.25" customHeight="1" x14ac:dyDescent="0.3">
      <c r="A210" s="20" t="s">
        <v>656</v>
      </c>
      <c r="B210" s="12" t="s">
        <v>537</v>
      </c>
      <c r="C210" s="12">
        <v>100</v>
      </c>
      <c r="D210" s="5">
        <f>50000+7000+1208.66</f>
        <v>58208.66</v>
      </c>
    </row>
    <row r="211" spans="1:4" ht="50.25" customHeight="1" x14ac:dyDescent="0.3">
      <c r="A211" s="16" t="s">
        <v>56</v>
      </c>
      <c r="B211" s="17" t="s">
        <v>55</v>
      </c>
      <c r="C211" s="17"/>
      <c r="D211" s="13">
        <f>D212+D214</f>
        <v>5706999.0999999996</v>
      </c>
    </row>
    <row r="212" spans="1:4" s="4" customFormat="1" ht="51.75" customHeight="1" x14ac:dyDescent="0.3">
      <c r="A212" s="18" t="s">
        <v>58</v>
      </c>
      <c r="B212" s="19" t="s">
        <v>57</v>
      </c>
      <c r="C212" s="19"/>
      <c r="D212" s="14">
        <f>D213</f>
        <v>4567931.42</v>
      </c>
    </row>
    <row r="213" spans="1:4" s="3" customFormat="1" ht="84" customHeight="1" x14ac:dyDescent="0.3">
      <c r="A213" s="20" t="s">
        <v>148</v>
      </c>
      <c r="B213" s="12" t="s">
        <v>59</v>
      </c>
      <c r="C213" s="12">
        <v>600</v>
      </c>
      <c r="D213" s="5">
        <f>4061599.32+33509.42+351000+110732.64+11090.04</f>
        <v>4567931.42</v>
      </c>
    </row>
    <row r="214" spans="1:4" s="3" customFormat="1" ht="46.5" customHeight="1" x14ac:dyDescent="0.3">
      <c r="A214" s="18" t="s">
        <v>538</v>
      </c>
      <c r="B214" s="19" t="s">
        <v>539</v>
      </c>
      <c r="C214" s="19"/>
      <c r="D214" s="14">
        <f>SUM(D215:D216)</f>
        <v>1139067.68</v>
      </c>
    </row>
    <row r="215" spans="1:4" s="3" customFormat="1" ht="154.5" customHeight="1" x14ac:dyDescent="0.3">
      <c r="A215" s="20" t="s">
        <v>586</v>
      </c>
      <c r="B215" s="12" t="s">
        <v>585</v>
      </c>
      <c r="C215" s="12">
        <v>600</v>
      </c>
      <c r="D215" s="5">
        <f>1385478-257801</f>
        <v>1127677</v>
      </c>
    </row>
    <row r="216" spans="1:4" s="3" customFormat="1" ht="154.5" customHeight="1" x14ac:dyDescent="0.3">
      <c r="A216" s="20" t="s">
        <v>540</v>
      </c>
      <c r="B216" s="12" t="s">
        <v>541</v>
      </c>
      <c r="C216" s="12">
        <v>600</v>
      </c>
      <c r="D216" s="5">
        <f>77341.47-65950.79</f>
        <v>11390.680000000008</v>
      </c>
    </row>
    <row r="217" spans="1:4" ht="48" customHeight="1" x14ac:dyDescent="0.3">
      <c r="A217" s="16" t="s">
        <v>372</v>
      </c>
      <c r="B217" s="17" t="s">
        <v>60</v>
      </c>
      <c r="C217" s="17"/>
      <c r="D217" s="13">
        <f t="shared" ref="D217" si="19">D218</f>
        <v>323381.82</v>
      </c>
    </row>
    <row r="218" spans="1:4" s="4" customFormat="1" ht="51.75" customHeight="1" x14ac:dyDescent="0.3">
      <c r="A218" s="18" t="s">
        <v>62</v>
      </c>
      <c r="B218" s="19" t="s">
        <v>61</v>
      </c>
      <c r="C218" s="19"/>
      <c r="D218" s="14">
        <f>SUM(D219:D220)</f>
        <v>323381.82</v>
      </c>
    </row>
    <row r="219" spans="1:4" s="3" customFormat="1" ht="120" customHeight="1" x14ac:dyDescent="0.3">
      <c r="A219" s="20" t="s">
        <v>385</v>
      </c>
      <c r="B219" s="12" t="s">
        <v>63</v>
      </c>
      <c r="C219" s="12">
        <v>200</v>
      </c>
      <c r="D219" s="5">
        <v>220000</v>
      </c>
    </row>
    <row r="220" spans="1:4" s="3" customFormat="1" ht="112.5" x14ac:dyDescent="0.3">
      <c r="A220" s="20" t="s">
        <v>685</v>
      </c>
      <c r="B220" s="12" t="s">
        <v>672</v>
      </c>
      <c r="C220" s="12">
        <v>200</v>
      </c>
      <c r="D220" s="5">
        <f>102348+1033.82</f>
        <v>103381.82</v>
      </c>
    </row>
    <row r="221" spans="1:4" ht="47.25" customHeight="1" x14ac:dyDescent="0.3">
      <c r="A221" s="16" t="s">
        <v>172</v>
      </c>
      <c r="B221" s="17" t="s">
        <v>64</v>
      </c>
      <c r="C221" s="17"/>
      <c r="D221" s="13">
        <f t="shared" ref="D221" si="20">D222</f>
        <v>50000</v>
      </c>
    </row>
    <row r="222" spans="1:4" ht="45" customHeight="1" x14ac:dyDescent="0.3">
      <c r="A222" s="18" t="s">
        <v>203</v>
      </c>
      <c r="B222" s="19" t="s">
        <v>65</v>
      </c>
      <c r="C222" s="19"/>
      <c r="D222" s="14">
        <f t="shared" ref="D222" si="21">SUM(D223:D223)</f>
        <v>50000</v>
      </c>
    </row>
    <row r="223" spans="1:4" ht="87" customHeight="1" x14ac:dyDescent="0.3">
      <c r="A223" s="20" t="s">
        <v>173</v>
      </c>
      <c r="B223" s="12" t="s">
        <v>66</v>
      </c>
      <c r="C223" s="12">
        <v>200</v>
      </c>
      <c r="D223" s="5">
        <v>50000</v>
      </c>
    </row>
    <row r="224" spans="1:4" s="3" customFormat="1" ht="74.25" customHeight="1" x14ac:dyDescent="0.3">
      <c r="A224" s="16" t="s">
        <v>347</v>
      </c>
      <c r="B224" s="17" t="s">
        <v>67</v>
      </c>
      <c r="C224" s="17"/>
      <c r="D224" s="13">
        <f t="shared" ref="D224:D225" si="22">D225</f>
        <v>493112</v>
      </c>
    </row>
    <row r="225" spans="1:4" ht="65.25" customHeight="1" x14ac:dyDescent="0.3">
      <c r="A225" s="18" t="s">
        <v>69</v>
      </c>
      <c r="B225" s="19" t="s">
        <v>68</v>
      </c>
      <c r="C225" s="19"/>
      <c r="D225" s="14">
        <f t="shared" si="22"/>
        <v>493112</v>
      </c>
    </row>
    <row r="226" spans="1:4" s="4" customFormat="1" ht="71.25" customHeight="1" x14ac:dyDescent="0.3">
      <c r="A226" s="20" t="s">
        <v>155</v>
      </c>
      <c r="B226" s="12" t="s">
        <v>70</v>
      </c>
      <c r="C226" s="12">
        <v>200</v>
      </c>
      <c r="D226" s="5">
        <f>50000+443112</f>
        <v>493112</v>
      </c>
    </row>
    <row r="227" spans="1:4" s="3" customFormat="1" ht="68.25" hidden="1" customHeight="1" x14ac:dyDescent="0.3">
      <c r="A227" s="16" t="s">
        <v>414</v>
      </c>
      <c r="B227" s="17" t="s">
        <v>71</v>
      </c>
      <c r="C227" s="17"/>
      <c r="D227" s="13">
        <v>0</v>
      </c>
    </row>
    <row r="228" spans="1:4" s="3" customFormat="1" ht="68.25" customHeight="1" x14ac:dyDescent="0.3">
      <c r="A228" s="16" t="s">
        <v>601</v>
      </c>
      <c r="B228" s="17" t="s">
        <v>71</v>
      </c>
      <c r="C228" s="17"/>
      <c r="D228" s="13">
        <f>D229</f>
        <v>505050.51</v>
      </c>
    </row>
    <row r="229" spans="1:4" s="3" customFormat="1" ht="68.25" customHeight="1" x14ac:dyDescent="0.3">
      <c r="A229" s="18" t="s">
        <v>602</v>
      </c>
      <c r="B229" s="19" t="s">
        <v>603</v>
      </c>
      <c r="C229" s="17"/>
      <c r="D229" s="13">
        <f>D230</f>
        <v>505050.51</v>
      </c>
    </row>
    <row r="230" spans="1:4" s="3" customFormat="1" ht="97.5" customHeight="1" x14ac:dyDescent="0.3">
      <c r="A230" s="20" t="s">
        <v>604</v>
      </c>
      <c r="B230" s="12" t="s">
        <v>605</v>
      </c>
      <c r="C230" s="12">
        <v>200</v>
      </c>
      <c r="D230" s="5">
        <f>500000+5050.51+590902.49-590902.49</f>
        <v>505050.51</v>
      </c>
    </row>
    <row r="231" spans="1:4" s="3" customFormat="1" ht="73.5" customHeight="1" x14ac:dyDescent="0.3">
      <c r="A231" s="23" t="s">
        <v>375</v>
      </c>
      <c r="B231" s="17" t="s">
        <v>263</v>
      </c>
      <c r="C231" s="12"/>
      <c r="D231" s="13">
        <f>D232+D234</f>
        <v>286840</v>
      </c>
    </row>
    <row r="232" spans="1:4" ht="48" customHeight="1" x14ac:dyDescent="0.3">
      <c r="A232" s="21" t="s">
        <v>264</v>
      </c>
      <c r="B232" s="19" t="s">
        <v>265</v>
      </c>
      <c r="C232" s="12"/>
      <c r="D232" s="14">
        <f>D233</f>
        <v>180840</v>
      </c>
    </row>
    <row r="233" spans="1:4" ht="75" customHeight="1" x14ac:dyDescent="0.3">
      <c r="A233" s="11" t="s">
        <v>434</v>
      </c>
      <c r="B233" s="12" t="s">
        <v>266</v>
      </c>
      <c r="C233" s="12">
        <v>200</v>
      </c>
      <c r="D233" s="5">
        <f>210000+32000-61160</f>
        <v>180840</v>
      </c>
    </row>
    <row r="234" spans="1:4" s="3" customFormat="1" ht="49.5" customHeight="1" x14ac:dyDescent="0.3">
      <c r="A234" s="21" t="s">
        <v>267</v>
      </c>
      <c r="B234" s="19" t="s">
        <v>268</v>
      </c>
      <c r="C234" s="12"/>
      <c r="D234" s="14">
        <f t="shared" ref="D234" si="23">SUM(D235:D235)</f>
        <v>106000</v>
      </c>
    </row>
    <row r="235" spans="1:4" ht="56.25" x14ac:dyDescent="0.3">
      <c r="A235" s="11" t="s">
        <v>269</v>
      </c>
      <c r="B235" s="12" t="s">
        <v>270</v>
      </c>
      <c r="C235" s="12">
        <v>600</v>
      </c>
      <c r="D235" s="5">
        <f>6000+100000</f>
        <v>106000</v>
      </c>
    </row>
    <row r="236" spans="1:4" ht="105.75" customHeight="1" x14ac:dyDescent="0.3">
      <c r="A236" s="16" t="s">
        <v>271</v>
      </c>
      <c r="B236" s="17" t="s">
        <v>72</v>
      </c>
      <c r="C236" s="17"/>
      <c r="D236" s="13">
        <f>D237+D243+D253</f>
        <v>4051308.1600000006</v>
      </c>
    </row>
    <row r="237" spans="1:4" ht="49.5" customHeight="1" x14ac:dyDescent="0.3">
      <c r="A237" s="16" t="s">
        <v>204</v>
      </c>
      <c r="B237" s="17" t="s">
        <v>73</v>
      </c>
      <c r="C237" s="17"/>
      <c r="D237" s="13">
        <f t="shared" ref="D237" si="24">D238</f>
        <v>137900</v>
      </c>
    </row>
    <row r="238" spans="1:4" s="4" customFormat="1" ht="66.75" customHeight="1" x14ac:dyDescent="0.3">
      <c r="A238" s="21" t="s">
        <v>272</v>
      </c>
      <c r="B238" s="19" t="s">
        <v>273</v>
      </c>
      <c r="C238" s="19"/>
      <c r="D238" s="14">
        <f>SUM(D239:D242)</f>
        <v>137900</v>
      </c>
    </row>
    <row r="239" spans="1:4" s="3" customFormat="1" ht="104.25" customHeight="1" x14ac:dyDescent="0.3">
      <c r="A239" s="20" t="s">
        <v>636</v>
      </c>
      <c r="B239" s="12" t="s">
        <v>274</v>
      </c>
      <c r="C239" s="12">
        <v>600</v>
      </c>
      <c r="D239" s="5">
        <v>18800</v>
      </c>
    </row>
    <row r="240" spans="1:4" ht="105.75" customHeight="1" x14ac:dyDescent="0.3">
      <c r="A240" s="20" t="s">
        <v>156</v>
      </c>
      <c r="B240" s="12" t="s">
        <v>275</v>
      </c>
      <c r="C240" s="12">
        <v>200</v>
      </c>
      <c r="D240" s="5">
        <v>4300</v>
      </c>
    </row>
    <row r="241" spans="1:4" ht="92.25" customHeight="1" x14ac:dyDescent="0.3">
      <c r="A241" s="20" t="s">
        <v>205</v>
      </c>
      <c r="B241" s="12" t="s">
        <v>276</v>
      </c>
      <c r="C241" s="12">
        <v>200</v>
      </c>
      <c r="D241" s="5">
        <v>104800</v>
      </c>
    </row>
    <row r="242" spans="1:4" ht="92.25" customHeight="1" x14ac:dyDescent="0.3">
      <c r="A242" s="20" t="s">
        <v>543</v>
      </c>
      <c r="B242" s="12" t="s">
        <v>542</v>
      </c>
      <c r="C242" s="12">
        <v>200</v>
      </c>
      <c r="D242" s="5">
        <v>10000</v>
      </c>
    </row>
    <row r="243" spans="1:4" s="4" customFormat="1" ht="37.5" x14ac:dyDescent="0.3">
      <c r="A243" s="16" t="s">
        <v>206</v>
      </c>
      <c r="B243" s="17" t="s">
        <v>74</v>
      </c>
      <c r="C243" s="17"/>
      <c r="D243" s="13">
        <f>D244+D251</f>
        <v>3599908.1600000006</v>
      </c>
    </row>
    <row r="244" spans="1:4" s="3" customFormat="1" ht="66" customHeight="1" x14ac:dyDescent="0.3">
      <c r="A244" s="21" t="s">
        <v>277</v>
      </c>
      <c r="B244" s="19" t="s">
        <v>278</v>
      </c>
      <c r="C244" s="19"/>
      <c r="D244" s="14">
        <f>SUM(D245:D250)</f>
        <v>3000828.1600000006</v>
      </c>
    </row>
    <row r="245" spans="1:4" ht="75" x14ac:dyDescent="0.3">
      <c r="A245" s="20" t="s">
        <v>335</v>
      </c>
      <c r="B245" s="12" t="s">
        <v>279</v>
      </c>
      <c r="C245" s="12">
        <v>200</v>
      </c>
      <c r="D245" s="5">
        <f>100000+69502+118000+73160</f>
        <v>360662</v>
      </c>
    </row>
    <row r="246" spans="1:4" ht="56.25" x14ac:dyDescent="0.3">
      <c r="A246" s="20" t="s">
        <v>435</v>
      </c>
      <c r="B246" s="12" t="s">
        <v>279</v>
      </c>
      <c r="C246" s="12">
        <v>800</v>
      </c>
      <c r="D246" s="5">
        <f>30000+8000</f>
        <v>38000</v>
      </c>
    </row>
    <row r="247" spans="1:4" ht="75" x14ac:dyDescent="0.3">
      <c r="A247" s="11" t="s">
        <v>346</v>
      </c>
      <c r="B247" s="12" t="s">
        <v>336</v>
      </c>
      <c r="C247" s="12">
        <v>600</v>
      </c>
      <c r="D247" s="5">
        <v>190700</v>
      </c>
    </row>
    <row r="248" spans="1:4" ht="119.25" customHeight="1" x14ac:dyDescent="0.3">
      <c r="A248" s="11" t="s">
        <v>455</v>
      </c>
      <c r="B248" s="12" t="s">
        <v>454</v>
      </c>
      <c r="C248" s="12">
        <v>100</v>
      </c>
      <c r="D248" s="5">
        <f>2367633.81+38664.72+12796.2-231470.68+18769.37+72637.49</f>
        <v>2279030.9100000006</v>
      </c>
    </row>
    <row r="249" spans="1:4" ht="75" x14ac:dyDescent="0.3">
      <c r="A249" s="11" t="s">
        <v>544</v>
      </c>
      <c r="B249" s="12" t="s">
        <v>454</v>
      </c>
      <c r="C249" s="12">
        <v>200</v>
      </c>
      <c r="D249" s="5">
        <f>200000+437.25-69502</f>
        <v>130935.25</v>
      </c>
    </row>
    <row r="250" spans="1:4" ht="56.25" x14ac:dyDescent="0.3">
      <c r="A250" s="11" t="s">
        <v>545</v>
      </c>
      <c r="B250" s="12" t="s">
        <v>454</v>
      </c>
      <c r="C250" s="12">
        <v>800</v>
      </c>
      <c r="D250" s="5">
        <v>1500</v>
      </c>
    </row>
    <row r="251" spans="1:4" ht="44.25" customHeight="1" x14ac:dyDescent="0.3">
      <c r="A251" s="21" t="s">
        <v>659</v>
      </c>
      <c r="B251" s="19" t="s">
        <v>657</v>
      </c>
      <c r="C251" s="19"/>
      <c r="D251" s="14">
        <f>D252</f>
        <v>599080</v>
      </c>
    </row>
    <row r="252" spans="1:4" ht="93.75" x14ac:dyDescent="0.3">
      <c r="A252" s="11" t="s">
        <v>660</v>
      </c>
      <c r="B252" s="12" t="s">
        <v>658</v>
      </c>
      <c r="C252" s="12">
        <v>200</v>
      </c>
      <c r="D252" s="5">
        <f>516585+82495</f>
        <v>599080</v>
      </c>
    </row>
    <row r="253" spans="1:4" s="3" customFormat="1" ht="71.25" customHeight="1" x14ac:dyDescent="0.3">
      <c r="A253" s="23" t="s">
        <v>280</v>
      </c>
      <c r="B253" s="17" t="s">
        <v>281</v>
      </c>
      <c r="C253" s="12"/>
      <c r="D253" s="13">
        <f t="shared" ref="D253" si="25">D254</f>
        <v>313500</v>
      </c>
    </row>
    <row r="254" spans="1:4" ht="66" customHeight="1" x14ac:dyDescent="0.3">
      <c r="A254" s="21" t="s">
        <v>282</v>
      </c>
      <c r="B254" s="19" t="s">
        <v>283</v>
      </c>
      <c r="C254" s="12"/>
      <c r="D254" s="14">
        <f>SUM(D255:D258)</f>
        <v>313500</v>
      </c>
    </row>
    <row r="255" spans="1:4" s="3" customFormat="1" ht="68.25" customHeight="1" x14ac:dyDescent="0.3">
      <c r="A255" s="11" t="s">
        <v>284</v>
      </c>
      <c r="B255" s="12" t="s">
        <v>285</v>
      </c>
      <c r="C255" s="12">
        <v>200</v>
      </c>
      <c r="D255" s="5">
        <v>10000</v>
      </c>
    </row>
    <row r="256" spans="1:4" ht="63.75" customHeight="1" x14ac:dyDescent="0.3">
      <c r="A256" s="11" t="s">
        <v>157</v>
      </c>
      <c r="B256" s="12" t="s">
        <v>286</v>
      </c>
      <c r="C256" s="12">
        <v>200</v>
      </c>
      <c r="D256" s="5">
        <v>10000</v>
      </c>
    </row>
    <row r="257" spans="1:4" ht="85.5" customHeight="1" x14ac:dyDescent="0.3">
      <c r="A257" s="11" t="s">
        <v>287</v>
      </c>
      <c r="B257" s="12" t="s">
        <v>288</v>
      </c>
      <c r="C257" s="12">
        <v>200</v>
      </c>
      <c r="D257" s="5">
        <f>81000+168500</f>
        <v>249500</v>
      </c>
    </row>
    <row r="258" spans="1:4" ht="93.75" x14ac:dyDescent="0.3">
      <c r="A258" s="11" t="s">
        <v>436</v>
      </c>
      <c r="B258" s="12" t="s">
        <v>289</v>
      </c>
      <c r="C258" s="12">
        <v>600</v>
      </c>
      <c r="D258" s="5">
        <v>44000</v>
      </c>
    </row>
    <row r="259" spans="1:4" s="4" customFormat="1" ht="66" customHeight="1" x14ac:dyDescent="0.3">
      <c r="A259" s="16" t="s">
        <v>207</v>
      </c>
      <c r="B259" s="17" t="s">
        <v>75</v>
      </c>
      <c r="C259" s="17"/>
      <c r="D259" s="13">
        <f>D260+D266+D270+D274</f>
        <v>1049000</v>
      </c>
    </row>
    <row r="260" spans="1:4" s="3" customFormat="1" ht="49.5" customHeight="1" x14ac:dyDescent="0.3">
      <c r="A260" s="16" t="s">
        <v>208</v>
      </c>
      <c r="B260" s="17" t="s">
        <v>76</v>
      </c>
      <c r="C260" s="17"/>
      <c r="D260" s="13">
        <f t="shared" ref="D260" si="26">D261</f>
        <v>135000</v>
      </c>
    </row>
    <row r="261" spans="1:4" ht="49.5" customHeight="1" x14ac:dyDescent="0.3">
      <c r="A261" s="18" t="s">
        <v>209</v>
      </c>
      <c r="B261" s="19" t="s">
        <v>77</v>
      </c>
      <c r="C261" s="19"/>
      <c r="D261" s="14">
        <f t="shared" ref="D261" si="27">SUM(D262:D265)</f>
        <v>135000</v>
      </c>
    </row>
    <row r="262" spans="1:4" s="4" customFormat="1" ht="93.75" x14ac:dyDescent="0.3">
      <c r="A262" s="11" t="s">
        <v>290</v>
      </c>
      <c r="B262" s="12" t="s">
        <v>78</v>
      </c>
      <c r="C262" s="12">
        <v>800</v>
      </c>
      <c r="D262" s="5">
        <v>45000</v>
      </c>
    </row>
    <row r="263" spans="1:4" s="4" customFormat="1" ht="104.25" customHeight="1" x14ac:dyDescent="0.3">
      <c r="A263" s="11" t="s">
        <v>291</v>
      </c>
      <c r="B263" s="12" t="s">
        <v>79</v>
      </c>
      <c r="C263" s="12">
        <v>800</v>
      </c>
      <c r="D263" s="5">
        <v>45000</v>
      </c>
    </row>
    <row r="264" spans="1:4" s="3" customFormat="1" ht="105.75" customHeight="1" x14ac:dyDescent="0.3">
      <c r="A264" s="11" t="s">
        <v>292</v>
      </c>
      <c r="B264" s="12" t="s">
        <v>293</v>
      </c>
      <c r="C264" s="12">
        <v>800</v>
      </c>
      <c r="D264" s="5">
        <v>20000</v>
      </c>
    </row>
    <row r="265" spans="1:4" ht="84" customHeight="1" x14ac:dyDescent="0.3">
      <c r="A265" s="11" t="s">
        <v>294</v>
      </c>
      <c r="B265" s="12" t="s">
        <v>295</v>
      </c>
      <c r="C265" s="12">
        <v>800</v>
      </c>
      <c r="D265" s="5">
        <v>25000</v>
      </c>
    </row>
    <row r="266" spans="1:4" ht="56.25" x14ac:dyDescent="0.3">
      <c r="A266" s="16" t="s">
        <v>210</v>
      </c>
      <c r="B266" s="17" t="s">
        <v>80</v>
      </c>
      <c r="C266" s="17"/>
      <c r="D266" s="13">
        <f t="shared" ref="D266" si="28">D267</f>
        <v>270000</v>
      </c>
    </row>
    <row r="267" spans="1:4" s="3" customFormat="1" ht="52.5" customHeight="1" x14ac:dyDescent="0.3">
      <c r="A267" s="18" t="s">
        <v>211</v>
      </c>
      <c r="B267" s="19" t="s">
        <v>81</v>
      </c>
      <c r="C267" s="19"/>
      <c r="D267" s="14">
        <f>SUM(D268:D269)</f>
        <v>270000</v>
      </c>
    </row>
    <row r="268" spans="1:4" s="4" customFormat="1" ht="99.75" customHeight="1" x14ac:dyDescent="0.3">
      <c r="A268" s="11" t="s">
        <v>410</v>
      </c>
      <c r="B268" s="12" t="s">
        <v>391</v>
      </c>
      <c r="C268" s="12">
        <v>200</v>
      </c>
      <c r="D268" s="5">
        <f>150000-90000</f>
        <v>60000</v>
      </c>
    </row>
    <row r="269" spans="1:4" s="4" customFormat="1" ht="131.25" customHeight="1" x14ac:dyDescent="0.3">
      <c r="A269" s="11" t="s">
        <v>393</v>
      </c>
      <c r="B269" s="12" t="s">
        <v>392</v>
      </c>
      <c r="C269" s="12">
        <v>200</v>
      </c>
      <c r="D269" s="5">
        <v>210000</v>
      </c>
    </row>
    <row r="270" spans="1:4" s="3" customFormat="1" ht="85.5" customHeight="1" x14ac:dyDescent="0.3">
      <c r="A270" s="16" t="s">
        <v>212</v>
      </c>
      <c r="B270" s="17" t="s">
        <v>82</v>
      </c>
      <c r="C270" s="17"/>
      <c r="D270" s="13">
        <f t="shared" ref="D270" si="29">D271</f>
        <v>254000</v>
      </c>
    </row>
    <row r="271" spans="1:4" ht="50.25" customHeight="1" x14ac:dyDescent="0.3">
      <c r="A271" s="18" t="s">
        <v>213</v>
      </c>
      <c r="B271" s="19" t="s">
        <v>83</v>
      </c>
      <c r="C271" s="19"/>
      <c r="D271" s="14">
        <f>SUM(D272:D273)</f>
        <v>254000</v>
      </c>
    </row>
    <row r="272" spans="1:4" ht="136.5" customHeight="1" x14ac:dyDescent="0.3">
      <c r="A272" s="20" t="s">
        <v>415</v>
      </c>
      <c r="B272" s="12" t="s">
        <v>296</v>
      </c>
      <c r="C272" s="12">
        <v>200</v>
      </c>
      <c r="D272" s="5">
        <v>154000</v>
      </c>
    </row>
    <row r="273" spans="1:4" ht="103.5" customHeight="1" x14ac:dyDescent="0.3">
      <c r="A273" s="20" t="s">
        <v>546</v>
      </c>
      <c r="B273" s="12" t="s">
        <v>592</v>
      </c>
      <c r="C273" s="12">
        <v>200</v>
      </c>
      <c r="D273" s="5">
        <v>100000</v>
      </c>
    </row>
    <row r="274" spans="1:4" s="3" customFormat="1" ht="129.75" customHeight="1" x14ac:dyDescent="0.3">
      <c r="A274" s="23" t="s">
        <v>421</v>
      </c>
      <c r="B274" s="17" t="s">
        <v>422</v>
      </c>
      <c r="C274" s="12"/>
      <c r="D274" s="13">
        <f t="shared" ref="D274" si="30">D275</f>
        <v>390000</v>
      </c>
    </row>
    <row r="275" spans="1:4" ht="102.75" customHeight="1" x14ac:dyDescent="0.3">
      <c r="A275" s="21" t="s">
        <v>411</v>
      </c>
      <c r="B275" s="19" t="s">
        <v>423</v>
      </c>
      <c r="C275" s="12"/>
      <c r="D275" s="14">
        <f>SUM(D276:D276)</f>
        <v>390000</v>
      </c>
    </row>
    <row r="276" spans="1:4" ht="114" customHeight="1" x14ac:dyDescent="0.3">
      <c r="A276" s="11" t="s">
        <v>394</v>
      </c>
      <c r="B276" s="12" t="s">
        <v>424</v>
      </c>
      <c r="C276" s="12">
        <v>200</v>
      </c>
      <c r="D276" s="5">
        <f>200000+190000</f>
        <v>390000</v>
      </c>
    </row>
    <row r="277" spans="1:4" ht="83.25" customHeight="1" x14ac:dyDescent="0.3">
      <c r="A277" s="16" t="s">
        <v>416</v>
      </c>
      <c r="B277" s="17" t="s">
        <v>84</v>
      </c>
      <c r="C277" s="17"/>
      <c r="D277" s="13">
        <f t="shared" ref="D277:D278" si="31">D278</f>
        <v>160000</v>
      </c>
    </row>
    <row r="278" spans="1:4" s="4" customFormat="1" ht="66.75" customHeight="1" x14ac:dyDescent="0.3">
      <c r="A278" s="16" t="s">
        <v>214</v>
      </c>
      <c r="B278" s="17" t="s">
        <v>85</v>
      </c>
      <c r="C278" s="17"/>
      <c r="D278" s="13">
        <f t="shared" si="31"/>
        <v>160000</v>
      </c>
    </row>
    <row r="279" spans="1:4" s="4" customFormat="1" ht="65.25" customHeight="1" x14ac:dyDescent="0.3">
      <c r="A279" s="18" t="s">
        <v>215</v>
      </c>
      <c r="B279" s="19" t="s">
        <v>86</v>
      </c>
      <c r="C279" s="19"/>
      <c r="D279" s="14">
        <f>SUM(D280:D280)</f>
        <v>160000</v>
      </c>
    </row>
    <row r="280" spans="1:4" s="3" customFormat="1" ht="105.75" customHeight="1" x14ac:dyDescent="0.3">
      <c r="A280" s="20" t="s">
        <v>216</v>
      </c>
      <c r="B280" s="12" t="s">
        <v>87</v>
      </c>
      <c r="C280" s="12">
        <v>200</v>
      </c>
      <c r="D280" s="5">
        <f>50000+110000</f>
        <v>160000</v>
      </c>
    </row>
    <row r="281" spans="1:4" ht="103.5" customHeight="1" x14ac:dyDescent="0.3">
      <c r="A281" s="16" t="s">
        <v>89</v>
      </c>
      <c r="B281" s="17" t="s">
        <v>88</v>
      </c>
      <c r="C281" s="17"/>
      <c r="D281" s="13">
        <f>D282+D290</f>
        <v>234800</v>
      </c>
    </row>
    <row r="282" spans="1:4" ht="85.5" customHeight="1" x14ac:dyDescent="0.3">
      <c r="A282" s="16" t="s">
        <v>162</v>
      </c>
      <c r="B282" s="17" t="s">
        <v>90</v>
      </c>
      <c r="C282" s="17"/>
      <c r="D282" s="13">
        <f>D283+D286</f>
        <v>80000</v>
      </c>
    </row>
    <row r="283" spans="1:4" ht="70.5" customHeight="1" x14ac:dyDescent="0.3">
      <c r="A283" s="18" t="s">
        <v>92</v>
      </c>
      <c r="B283" s="19" t="s">
        <v>91</v>
      </c>
      <c r="C283" s="19"/>
      <c r="D283" s="14">
        <f>SUM(D284:D285)</f>
        <v>20000</v>
      </c>
    </row>
    <row r="284" spans="1:4" s="4" customFormat="1" ht="102" customHeight="1" x14ac:dyDescent="0.3">
      <c r="A284" s="20" t="s">
        <v>158</v>
      </c>
      <c r="B284" s="12" t="s">
        <v>93</v>
      </c>
      <c r="C284" s="12">
        <v>200</v>
      </c>
      <c r="D284" s="5">
        <v>10000</v>
      </c>
    </row>
    <row r="285" spans="1:4" s="4" customFormat="1" ht="87.75" customHeight="1" x14ac:dyDescent="0.3">
      <c r="A285" s="20" t="s">
        <v>637</v>
      </c>
      <c r="B285" s="12" t="s">
        <v>94</v>
      </c>
      <c r="C285" s="12">
        <v>600</v>
      </c>
      <c r="D285" s="5">
        <v>10000</v>
      </c>
    </row>
    <row r="286" spans="1:4" ht="67.5" customHeight="1" x14ac:dyDescent="0.3">
      <c r="A286" s="18" t="s">
        <v>96</v>
      </c>
      <c r="B286" s="19" t="s">
        <v>95</v>
      </c>
      <c r="C286" s="19"/>
      <c r="D286" s="14">
        <f>SUM(D287:D289)</f>
        <v>60000</v>
      </c>
    </row>
    <row r="287" spans="1:4" ht="87" customHeight="1" x14ac:dyDescent="0.3">
      <c r="A287" s="20" t="s">
        <v>170</v>
      </c>
      <c r="B287" s="12" t="s">
        <v>97</v>
      </c>
      <c r="C287" s="12">
        <v>200</v>
      </c>
      <c r="D287" s="5">
        <v>30000</v>
      </c>
    </row>
    <row r="288" spans="1:4" ht="83.25" customHeight="1" x14ac:dyDescent="0.3">
      <c r="A288" s="20" t="s">
        <v>159</v>
      </c>
      <c r="B288" s="12" t="s">
        <v>98</v>
      </c>
      <c r="C288" s="12">
        <v>200</v>
      </c>
      <c r="D288" s="5">
        <v>10000</v>
      </c>
    </row>
    <row r="289" spans="1:4" ht="84.75" customHeight="1" x14ac:dyDescent="0.3">
      <c r="A289" s="20" t="s">
        <v>161</v>
      </c>
      <c r="B289" s="12" t="s">
        <v>98</v>
      </c>
      <c r="C289" s="12">
        <v>600</v>
      </c>
      <c r="D289" s="5">
        <v>20000</v>
      </c>
    </row>
    <row r="290" spans="1:4" s="3" customFormat="1" ht="128.25" customHeight="1" x14ac:dyDescent="0.3">
      <c r="A290" s="16" t="s">
        <v>339</v>
      </c>
      <c r="B290" s="17" t="s">
        <v>99</v>
      </c>
      <c r="C290" s="17"/>
      <c r="D290" s="13">
        <f t="shared" ref="D290:D291" si="32">D291</f>
        <v>154800</v>
      </c>
    </row>
    <row r="291" spans="1:4" ht="70.5" customHeight="1" x14ac:dyDescent="0.3">
      <c r="A291" s="18" t="s">
        <v>340</v>
      </c>
      <c r="B291" s="19" t="s">
        <v>100</v>
      </c>
      <c r="C291" s="19"/>
      <c r="D291" s="14">
        <f t="shared" si="32"/>
        <v>154800</v>
      </c>
    </row>
    <row r="292" spans="1:4" ht="144.75" customHeight="1" x14ac:dyDescent="0.3">
      <c r="A292" s="20" t="s">
        <v>341</v>
      </c>
      <c r="B292" s="12" t="s">
        <v>101</v>
      </c>
      <c r="C292" s="12">
        <v>600</v>
      </c>
      <c r="D292" s="5">
        <v>154800</v>
      </c>
    </row>
    <row r="293" spans="1:4" ht="90" customHeight="1" x14ac:dyDescent="0.3">
      <c r="A293" s="16" t="s">
        <v>217</v>
      </c>
      <c r="B293" s="17" t="s">
        <v>102</v>
      </c>
      <c r="C293" s="17"/>
      <c r="D293" s="13">
        <f>D294+D314+D322+D310</f>
        <v>69513133.059999987</v>
      </c>
    </row>
    <row r="294" spans="1:4" ht="93" customHeight="1" x14ac:dyDescent="0.3">
      <c r="A294" s="16" t="s">
        <v>218</v>
      </c>
      <c r="B294" s="17" t="s">
        <v>103</v>
      </c>
      <c r="C294" s="17"/>
      <c r="D294" s="13">
        <f>D295+D297+D301+D306</f>
        <v>51356472.239999987</v>
      </c>
    </row>
    <row r="295" spans="1:4" s="4" customFormat="1" ht="63" customHeight="1" x14ac:dyDescent="0.3">
      <c r="A295" s="18" t="s">
        <v>105</v>
      </c>
      <c r="B295" s="19" t="s">
        <v>104</v>
      </c>
      <c r="C295" s="19"/>
      <c r="D295" s="14">
        <f>SUM(D296:D296)</f>
        <v>1600997.2299999997</v>
      </c>
    </row>
    <row r="296" spans="1:4" s="3" customFormat="1" ht="126" customHeight="1" x14ac:dyDescent="0.3">
      <c r="A296" s="20" t="s">
        <v>139</v>
      </c>
      <c r="B296" s="12" t="s">
        <v>106</v>
      </c>
      <c r="C296" s="12">
        <v>100</v>
      </c>
      <c r="D296" s="5">
        <f>1201093.91+213256.14-5481+17551.95+174576.23</f>
        <v>1600997.2299999997</v>
      </c>
    </row>
    <row r="297" spans="1:4" ht="88.5" customHeight="1" x14ac:dyDescent="0.3">
      <c r="A297" s="18" t="s">
        <v>219</v>
      </c>
      <c r="B297" s="19" t="s">
        <v>107</v>
      </c>
      <c r="C297" s="19"/>
      <c r="D297" s="14">
        <f t="shared" ref="D297" si="33">SUM(D298:D300)</f>
        <v>49149116.279999994</v>
      </c>
    </row>
    <row r="298" spans="1:4" ht="150" x14ac:dyDescent="0.3">
      <c r="A298" s="20" t="s">
        <v>220</v>
      </c>
      <c r="B298" s="12" t="s">
        <v>108</v>
      </c>
      <c r="C298" s="12">
        <v>100</v>
      </c>
      <c r="D298" s="5">
        <f>38450926.94+2960480.48+12888.24+4265.4+548297.04+90817.95+28478.03+90144.1+58110.47+17607+254324.99+18456.69+10176.03+152066.77+47986.24+1672639.83+749043.21+294755.05+407579.87+423539.19</f>
        <v>46292583.519999996</v>
      </c>
    </row>
    <row r="299" spans="1:4" s="4" customFormat="1" ht="93.75" x14ac:dyDescent="0.3">
      <c r="A299" s="20" t="s">
        <v>417</v>
      </c>
      <c r="B299" s="12" t="s">
        <v>108</v>
      </c>
      <c r="C299" s="12">
        <v>200</v>
      </c>
      <c r="D299" s="5">
        <f>2509779.03+4000+2560+324.09+66183.26+78860.01+7131.31+3575.56+8119.5+30000-30000-30000+100000</f>
        <v>2750532.7599999993</v>
      </c>
    </row>
    <row r="300" spans="1:4" s="3" customFormat="1" ht="75" x14ac:dyDescent="0.3">
      <c r="A300" s="20" t="s">
        <v>221</v>
      </c>
      <c r="B300" s="12" t="s">
        <v>108</v>
      </c>
      <c r="C300" s="12">
        <v>800</v>
      </c>
      <c r="D300" s="5">
        <f>112560-2560-4000</f>
        <v>106000</v>
      </c>
    </row>
    <row r="301" spans="1:4" s="4" customFormat="1" ht="66" customHeight="1" x14ac:dyDescent="0.3">
      <c r="A301" s="18" t="s">
        <v>222</v>
      </c>
      <c r="B301" s="19" t="s">
        <v>109</v>
      </c>
      <c r="C301" s="19"/>
      <c r="D301" s="14">
        <f t="shared" ref="D301" si="34">SUM(D302:D305)</f>
        <v>84600</v>
      </c>
    </row>
    <row r="302" spans="1:4" s="4" customFormat="1" ht="123" customHeight="1" x14ac:dyDescent="0.3">
      <c r="A302" s="20" t="s">
        <v>223</v>
      </c>
      <c r="B302" s="12" t="s">
        <v>110</v>
      </c>
      <c r="C302" s="12">
        <v>200</v>
      </c>
      <c r="D302" s="5">
        <v>8000</v>
      </c>
    </row>
    <row r="303" spans="1:4" s="3" customFormat="1" ht="125.25" customHeight="1" x14ac:dyDescent="0.3">
      <c r="A303" s="26" t="s">
        <v>224</v>
      </c>
      <c r="B303" s="12" t="s">
        <v>135</v>
      </c>
      <c r="C303" s="12">
        <v>200</v>
      </c>
      <c r="D303" s="5">
        <f>60500+4000+1600</f>
        <v>66100</v>
      </c>
    </row>
    <row r="304" spans="1:4" ht="102.75" customHeight="1" x14ac:dyDescent="0.3">
      <c r="A304" s="20" t="s">
        <v>225</v>
      </c>
      <c r="B304" s="12" t="s">
        <v>111</v>
      </c>
      <c r="C304" s="12">
        <v>200</v>
      </c>
      <c r="D304" s="5">
        <v>1500</v>
      </c>
    </row>
    <row r="305" spans="1:4" s="3" customFormat="1" ht="85.5" customHeight="1" x14ac:dyDescent="0.3">
      <c r="A305" s="11" t="s">
        <v>297</v>
      </c>
      <c r="B305" s="12" t="s">
        <v>298</v>
      </c>
      <c r="C305" s="12">
        <v>200</v>
      </c>
      <c r="D305" s="5">
        <v>9000</v>
      </c>
    </row>
    <row r="306" spans="1:4" ht="66" customHeight="1" x14ac:dyDescent="0.3">
      <c r="A306" s="18" t="s">
        <v>113</v>
      </c>
      <c r="B306" s="19" t="s">
        <v>112</v>
      </c>
      <c r="C306" s="19"/>
      <c r="D306" s="14">
        <f>SUM(D307:D309)</f>
        <v>521758.73000000004</v>
      </c>
    </row>
    <row r="307" spans="1:4" ht="89.25" customHeight="1" x14ac:dyDescent="0.3">
      <c r="A307" s="20" t="s">
        <v>167</v>
      </c>
      <c r="B307" s="12" t="s">
        <v>114</v>
      </c>
      <c r="C307" s="12">
        <v>200</v>
      </c>
      <c r="D307" s="5">
        <v>10971</v>
      </c>
    </row>
    <row r="308" spans="1:4" ht="146.25" customHeight="1" x14ac:dyDescent="0.3">
      <c r="A308" s="20" t="s">
        <v>168</v>
      </c>
      <c r="B308" s="12" t="s">
        <v>115</v>
      </c>
      <c r="C308" s="12">
        <v>100</v>
      </c>
      <c r="D308" s="5">
        <f>444672.58+44196.64</f>
        <v>488869.22000000003</v>
      </c>
    </row>
    <row r="309" spans="1:4" ht="97.5" customHeight="1" x14ac:dyDescent="0.3">
      <c r="A309" s="20" t="s">
        <v>169</v>
      </c>
      <c r="B309" s="12" t="s">
        <v>115</v>
      </c>
      <c r="C309" s="12">
        <v>200</v>
      </c>
      <c r="D309" s="5">
        <v>21918.51</v>
      </c>
    </row>
    <row r="310" spans="1:4" ht="97.5" customHeight="1" x14ac:dyDescent="0.3">
      <c r="A310" s="23" t="s">
        <v>547</v>
      </c>
      <c r="B310" s="17" t="s">
        <v>548</v>
      </c>
      <c r="C310" s="12"/>
      <c r="D310" s="13">
        <f>D311</f>
        <v>5907195.3899999997</v>
      </c>
    </row>
    <row r="311" spans="1:4" ht="97.5" customHeight="1" x14ac:dyDescent="0.3">
      <c r="A311" s="18" t="s">
        <v>549</v>
      </c>
      <c r="B311" s="19" t="s">
        <v>550</v>
      </c>
      <c r="C311" s="12"/>
      <c r="D311" s="14">
        <f>SUM(D312:D313)</f>
        <v>5907195.3899999997</v>
      </c>
    </row>
    <row r="312" spans="1:4" ht="106.5" customHeight="1" x14ac:dyDescent="0.3">
      <c r="A312" s="20" t="s">
        <v>588</v>
      </c>
      <c r="B312" s="12" t="s">
        <v>587</v>
      </c>
      <c r="C312" s="12">
        <v>600</v>
      </c>
      <c r="D312" s="5">
        <f>1558414+70482</f>
        <v>1628896</v>
      </c>
    </row>
    <row r="313" spans="1:4" ht="97.5" customHeight="1" x14ac:dyDescent="0.3">
      <c r="A313" s="20" t="s">
        <v>551</v>
      </c>
      <c r="B313" s="12" t="s">
        <v>552</v>
      </c>
      <c r="C313" s="12">
        <v>600</v>
      </c>
      <c r="D313" s="5">
        <f>3850482.69+25776.48+8530.8+24119.45+164252.3+205137.67</f>
        <v>4278299.3899999997</v>
      </c>
    </row>
    <row r="314" spans="1:4" ht="56.25" x14ac:dyDescent="0.3">
      <c r="A314" s="23" t="s">
        <v>299</v>
      </c>
      <c r="B314" s="17" t="s">
        <v>300</v>
      </c>
      <c r="C314" s="17"/>
      <c r="D314" s="13">
        <f t="shared" ref="D314" si="35">D315+D319</f>
        <v>764320</v>
      </c>
    </row>
    <row r="315" spans="1:4" ht="68.25" customHeight="1" x14ac:dyDescent="0.3">
      <c r="A315" s="21" t="s">
        <v>301</v>
      </c>
      <c r="B315" s="19" t="s">
        <v>302</v>
      </c>
      <c r="C315" s="19"/>
      <c r="D315" s="14">
        <f t="shared" ref="D315" si="36">SUM(D316:D318)</f>
        <v>256404</v>
      </c>
    </row>
    <row r="316" spans="1:4" s="3" customFormat="1" ht="105.75" customHeight="1" x14ac:dyDescent="0.3">
      <c r="A316" s="11" t="s">
        <v>303</v>
      </c>
      <c r="B316" s="12" t="s">
        <v>304</v>
      </c>
      <c r="C316" s="12">
        <v>200</v>
      </c>
      <c r="D316" s="5">
        <f>140450+1000</f>
        <v>141450</v>
      </c>
    </row>
    <row r="317" spans="1:4" ht="122.25" customHeight="1" x14ac:dyDescent="0.3">
      <c r="A317" s="11" t="s">
        <v>305</v>
      </c>
      <c r="B317" s="12" t="s">
        <v>306</v>
      </c>
      <c r="C317" s="12">
        <v>200</v>
      </c>
      <c r="D317" s="5">
        <v>100000</v>
      </c>
    </row>
    <row r="318" spans="1:4" s="3" customFormat="1" ht="99.75" customHeight="1" x14ac:dyDescent="0.3">
      <c r="A318" s="11" t="s">
        <v>307</v>
      </c>
      <c r="B318" s="12" t="s">
        <v>308</v>
      </c>
      <c r="C318" s="12">
        <v>200</v>
      </c>
      <c r="D318" s="5">
        <v>14954</v>
      </c>
    </row>
    <row r="319" spans="1:4" ht="45.75" customHeight="1" x14ac:dyDescent="0.3">
      <c r="A319" s="21" t="s">
        <v>309</v>
      </c>
      <c r="B319" s="19" t="s">
        <v>310</v>
      </c>
      <c r="C319" s="12"/>
      <c r="D319" s="14">
        <f t="shared" ref="D319" si="37">SUM(D320:D321)</f>
        <v>507916</v>
      </c>
    </row>
    <row r="320" spans="1:4" ht="82.5" customHeight="1" x14ac:dyDescent="0.3">
      <c r="A320" s="11" t="s">
        <v>311</v>
      </c>
      <c r="B320" s="12" t="s">
        <v>312</v>
      </c>
      <c r="C320" s="12">
        <v>200</v>
      </c>
      <c r="D320" s="5">
        <f>150000+165300+28116+14500</f>
        <v>357916</v>
      </c>
    </row>
    <row r="321" spans="1:4" ht="67.5" customHeight="1" x14ac:dyDescent="0.3">
      <c r="A321" s="11" t="s">
        <v>440</v>
      </c>
      <c r="B321" s="12" t="s">
        <v>439</v>
      </c>
      <c r="C321" s="12">
        <v>200</v>
      </c>
      <c r="D321" s="5">
        <f>50000+100000</f>
        <v>150000</v>
      </c>
    </row>
    <row r="322" spans="1:4" ht="95.25" customHeight="1" x14ac:dyDescent="0.3">
      <c r="A322" s="23" t="s">
        <v>462</v>
      </c>
      <c r="B322" s="17" t="s">
        <v>463</v>
      </c>
      <c r="C322" s="17"/>
      <c r="D322" s="13">
        <f>D323</f>
        <v>11485145.43</v>
      </c>
    </row>
    <row r="323" spans="1:4" ht="51.75" customHeight="1" x14ac:dyDescent="0.3">
      <c r="A323" s="21" t="s">
        <v>464</v>
      </c>
      <c r="B323" s="19" t="s">
        <v>465</v>
      </c>
      <c r="C323" s="19"/>
      <c r="D323" s="14">
        <f>SUM(D324:D326)</f>
        <v>11485145.43</v>
      </c>
    </row>
    <row r="324" spans="1:4" ht="165.75" customHeight="1" x14ac:dyDescent="0.3">
      <c r="A324" s="11" t="s">
        <v>466</v>
      </c>
      <c r="B324" s="12" t="s">
        <v>467</v>
      </c>
      <c r="C324" s="12">
        <v>100</v>
      </c>
      <c r="D324" s="5">
        <f>4810420.64+715365.31+167547.12+55450.2+365986.9+49240.48+148914</f>
        <v>6312924.6500000004</v>
      </c>
    </row>
    <row r="325" spans="1:4" ht="102.75" customHeight="1" x14ac:dyDescent="0.3">
      <c r="A325" s="11" t="s">
        <v>468</v>
      </c>
      <c r="B325" s="12" t="s">
        <v>467</v>
      </c>
      <c r="C325" s="12">
        <v>200</v>
      </c>
      <c r="D325" s="5">
        <f>3745268.38+4719+120750.34+1270696.8+363148.25+1880319.41+69011-2749784.4+55486+286000</f>
        <v>5045614.7799999993</v>
      </c>
    </row>
    <row r="326" spans="1:4" ht="102.75" customHeight="1" x14ac:dyDescent="0.3">
      <c r="A326" s="11" t="s">
        <v>553</v>
      </c>
      <c r="B326" s="12" t="s">
        <v>467</v>
      </c>
      <c r="C326" s="12">
        <v>800</v>
      </c>
      <c r="D326" s="5">
        <f>131325-4719</f>
        <v>126606</v>
      </c>
    </row>
    <row r="327" spans="1:4" ht="82.5" customHeight="1" x14ac:dyDescent="0.3">
      <c r="A327" s="16" t="s">
        <v>117</v>
      </c>
      <c r="B327" s="17" t="s">
        <v>116</v>
      </c>
      <c r="C327" s="17"/>
      <c r="D327" s="13">
        <f>D328+D333+D337</f>
        <v>119400</v>
      </c>
    </row>
    <row r="328" spans="1:4" ht="67.5" customHeight="1" x14ac:dyDescent="0.3">
      <c r="A328" s="16" t="s">
        <v>119</v>
      </c>
      <c r="B328" s="17" t="s">
        <v>118</v>
      </c>
      <c r="C328" s="17"/>
      <c r="D328" s="13">
        <f t="shared" ref="D328" si="38">D329</f>
        <v>89400</v>
      </c>
    </row>
    <row r="329" spans="1:4" ht="44.25" customHeight="1" x14ac:dyDescent="0.3">
      <c r="A329" s="18" t="s">
        <v>121</v>
      </c>
      <c r="B329" s="19" t="s">
        <v>120</v>
      </c>
      <c r="C329" s="19"/>
      <c r="D329" s="14">
        <f t="shared" ref="D329" si="39">SUM(D330:D332)</f>
        <v>89400</v>
      </c>
    </row>
    <row r="330" spans="1:4" s="3" customFormat="1" ht="75" x14ac:dyDescent="0.3">
      <c r="A330" s="20" t="s">
        <v>400</v>
      </c>
      <c r="B330" s="12" t="s">
        <v>401</v>
      </c>
      <c r="C330" s="12">
        <v>200</v>
      </c>
      <c r="D330" s="5">
        <f>64400-35000</f>
        <v>29400</v>
      </c>
    </row>
    <row r="331" spans="1:4" ht="93.75" x14ac:dyDescent="0.3">
      <c r="A331" s="20" t="s">
        <v>402</v>
      </c>
      <c r="B331" s="12" t="s">
        <v>401</v>
      </c>
      <c r="C331" s="12">
        <v>600</v>
      </c>
      <c r="D331" s="5">
        <f>10000+35000</f>
        <v>45000</v>
      </c>
    </row>
    <row r="332" spans="1:4" ht="93.75" x14ac:dyDescent="0.3">
      <c r="A332" s="20" t="s">
        <v>470</v>
      </c>
      <c r="B332" s="12" t="s">
        <v>471</v>
      </c>
      <c r="C332" s="12">
        <v>200</v>
      </c>
      <c r="D332" s="5">
        <v>15000</v>
      </c>
    </row>
    <row r="333" spans="1:4" s="4" customFormat="1" ht="37.5" x14ac:dyDescent="0.3">
      <c r="A333" s="16" t="s">
        <v>123</v>
      </c>
      <c r="B333" s="17" t="s">
        <v>122</v>
      </c>
      <c r="C333" s="17"/>
      <c r="D333" s="13">
        <f t="shared" ref="D333" si="40">D334</f>
        <v>20000</v>
      </c>
    </row>
    <row r="334" spans="1:4" s="4" customFormat="1" ht="47.25" customHeight="1" x14ac:dyDescent="0.3">
      <c r="A334" s="18" t="s">
        <v>418</v>
      </c>
      <c r="B334" s="19" t="s">
        <v>124</v>
      </c>
      <c r="C334" s="19"/>
      <c r="D334" s="14">
        <f>SUM(D335:D336)</f>
        <v>20000</v>
      </c>
    </row>
    <row r="335" spans="1:4" s="3" customFormat="1" ht="94.5" customHeight="1" x14ac:dyDescent="0.3">
      <c r="A335" s="20" t="s">
        <v>160</v>
      </c>
      <c r="B335" s="12" t="s">
        <v>125</v>
      </c>
      <c r="C335" s="12">
        <v>200</v>
      </c>
      <c r="D335" s="5">
        <v>10000</v>
      </c>
    </row>
    <row r="336" spans="1:4" ht="100.5" customHeight="1" x14ac:dyDescent="0.3">
      <c r="A336" s="20" t="s">
        <v>638</v>
      </c>
      <c r="B336" s="12" t="s">
        <v>403</v>
      </c>
      <c r="C336" s="12">
        <v>600</v>
      </c>
      <c r="D336" s="5">
        <v>10000</v>
      </c>
    </row>
    <row r="337" spans="1:4" ht="46.5" customHeight="1" x14ac:dyDescent="0.3">
      <c r="A337" s="16" t="s">
        <v>404</v>
      </c>
      <c r="B337" s="17" t="s">
        <v>405</v>
      </c>
      <c r="C337" s="17"/>
      <c r="D337" s="13">
        <f t="shared" ref="D337" si="41">D338</f>
        <v>10000</v>
      </c>
    </row>
    <row r="338" spans="1:4" ht="48.75" customHeight="1" x14ac:dyDescent="0.3">
      <c r="A338" s="18" t="s">
        <v>406</v>
      </c>
      <c r="B338" s="19" t="s">
        <v>407</v>
      </c>
      <c r="C338" s="19"/>
      <c r="D338" s="14">
        <f>SUM(D339:D340)</f>
        <v>10000</v>
      </c>
    </row>
    <row r="339" spans="1:4" ht="100.5" customHeight="1" x14ac:dyDescent="0.3">
      <c r="A339" s="20" t="s">
        <v>408</v>
      </c>
      <c r="B339" s="12" t="s">
        <v>409</v>
      </c>
      <c r="C339" s="12">
        <v>200</v>
      </c>
      <c r="D339" s="5">
        <f>10000-5000</f>
        <v>5000</v>
      </c>
    </row>
    <row r="340" spans="1:4" ht="100.5" customHeight="1" x14ac:dyDescent="0.3">
      <c r="A340" s="20" t="s">
        <v>639</v>
      </c>
      <c r="B340" s="12" t="s">
        <v>409</v>
      </c>
      <c r="C340" s="12">
        <v>600</v>
      </c>
      <c r="D340" s="5">
        <v>5000</v>
      </c>
    </row>
    <row r="341" spans="1:4" s="3" customFormat="1" ht="112.5" x14ac:dyDescent="0.3">
      <c r="A341" s="23" t="s">
        <v>331</v>
      </c>
      <c r="B341" s="17" t="s">
        <v>313</v>
      </c>
      <c r="C341" s="12"/>
      <c r="D341" s="13">
        <f t="shared" ref="D341" si="42">D342</f>
        <v>13500</v>
      </c>
    </row>
    <row r="342" spans="1:4" ht="47.25" customHeight="1" x14ac:dyDescent="0.3">
      <c r="A342" s="16" t="s">
        <v>328</v>
      </c>
      <c r="B342" s="17" t="s">
        <v>314</v>
      </c>
      <c r="C342" s="17"/>
      <c r="D342" s="13">
        <f t="shared" ref="D342" si="43">D343+D345</f>
        <v>13500</v>
      </c>
    </row>
    <row r="343" spans="1:4" ht="63" customHeight="1" x14ac:dyDescent="0.3">
      <c r="A343" s="21" t="s">
        <v>330</v>
      </c>
      <c r="B343" s="19" t="s">
        <v>315</v>
      </c>
      <c r="C343" s="12"/>
      <c r="D343" s="14">
        <f t="shared" ref="D343" si="44">SUM(D344)</f>
        <v>12000</v>
      </c>
    </row>
    <row r="344" spans="1:4" ht="104.25" customHeight="1" x14ac:dyDescent="0.3">
      <c r="A344" s="11" t="s">
        <v>316</v>
      </c>
      <c r="B344" s="12" t="s">
        <v>317</v>
      </c>
      <c r="C344" s="12">
        <v>200</v>
      </c>
      <c r="D344" s="5">
        <v>12000</v>
      </c>
    </row>
    <row r="345" spans="1:4" ht="168.75" x14ac:dyDescent="0.3">
      <c r="A345" s="21" t="s">
        <v>318</v>
      </c>
      <c r="B345" s="19" t="s">
        <v>319</v>
      </c>
      <c r="C345" s="12"/>
      <c r="D345" s="14">
        <f t="shared" ref="D345" si="45">D346</f>
        <v>1500</v>
      </c>
    </row>
    <row r="346" spans="1:4" s="4" customFormat="1" ht="120" customHeight="1" x14ac:dyDescent="0.3">
      <c r="A346" s="11" t="s">
        <v>329</v>
      </c>
      <c r="B346" s="12" t="s">
        <v>320</v>
      </c>
      <c r="C346" s="12">
        <v>200</v>
      </c>
      <c r="D346" s="5">
        <v>1500</v>
      </c>
    </row>
    <row r="347" spans="1:4" ht="81" customHeight="1" x14ac:dyDescent="0.3">
      <c r="A347" s="23" t="s">
        <v>342</v>
      </c>
      <c r="B347" s="17" t="s">
        <v>321</v>
      </c>
      <c r="C347" s="12"/>
      <c r="D347" s="13">
        <f>D348+D351</f>
        <v>177260</v>
      </c>
    </row>
    <row r="348" spans="1:4" ht="46.5" customHeight="1" x14ac:dyDescent="0.3">
      <c r="A348" s="16" t="s">
        <v>197</v>
      </c>
      <c r="B348" s="17" t="s">
        <v>322</v>
      </c>
      <c r="C348" s="12"/>
      <c r="D348" s="13">
        <f t="shared" ref="D348" si="46">D349</f>
        <v>140000</v>
      </c>
    </row>
    <row r="349" spans="1:4" ht="45" customHeight="1" x14ac:dyDescent="0.3">
      <c r="A349" s="18" t="s">
        <v>198</v>
      </c>
      <c r="B349" s="19" t="s">
        <v>323</v>
      </c>
      <c r="C349" s="12"/>
      <c r="D349" s="14">
        <f>SUM(D350:D350)</f>
        <v>140000</v>
      </c>
    </row>
    <row r="350" spans="1:4" ht="56.25" x14ac:dyDescent="0.3">
      <c r="A350" s="20" t="s">
        <v>386</v>
      </c>
      <c r="B350" s="12" t="s">
        <v>442</v>
      </c>
      <c r="C350" s="12">
        <v>300</v>
      </c>
      <c r="D350" s="5">
        <v>140000</v>
      </c>
    </row>
    <row r="351" spans="1:4" ht="64.5" customHeight="1" x14ac:dyDescent="0.3">
      <c r="A351" s="16" t="s">
        <v>199</v>
      </c>
      <c r="B351" s="17" t="s">
        <v>324</v>
      </c>
      <c r="C351" s="12"/>
      <c r="D351" s="13">
        <f t="shared" ref="D351" si="47">D352</f>
        <v>37260</v>
      </c>
    </row>
    <row r="352" spans="1:4" ht="63.75" customHeight="1" x14ac:dyDescent="0.3">
      <c r="A352" s="18" t="s">
        <v>200</v>
      </c>
      <c r="B352" s="19" t="s">
        <v>325</v>
      </c>
      <c r="C352" s="12"/>
      <c r="D352" s="14">
        <f t="shared" ref="D352" si="48">SUM(D353:D353)</f>
        <v>37260</v>
      </c>
    </row>
    <row r="353" spans="1:4" ht="141" customHeight="1" x14ac:dyDescent="0.3">
      <c r="A353" s="11" t="s">
        <v>419</v>
      </c>
      <c r="B353" s="12" t="s">
        <v>443</v>
      </c>
      <c r="C353" s="12">
        <v>300</v>
      </c>
      <c r="D353" s="5">
        <v>37260</v>
      </c>
    </row>
    <row r="354" spans="1:4" ht="84" customHeight="1" x14ac:dyDescent="0.3">
      <c r="A354" s="23" t="s">
        <v>354</v>
      </c>
      <c r="B354" s="17" t="s">
        <v>357</v>
      </c>
      <c r="C354" s="17"/>
      <c r="D354" s="13">
        <f t="shared" ref="D354:D355" si="49">D355</f>
        <v>381150</v>
      </c>
    </row>
    <row r="355" spans="1:4" ht="75.75" customHeight="1" x14ac:dyDescent="0.3">
      <c r="A355" s="23" t="s">
        <v>355</v>
      </c>
      <c r="B355" s="17" t="s">
        <v>358</v>
      </c>
      <c r="C355" s="17"/>
      <c r="D355" s="13">
        <f t="shared" si="49"/>
        <v>381150</v>
      </c>
    </row>
    <row r="356" spans="1:4" ht="52.5" customHeight="1" x14ac:dyDescent="0.3">
      <c r="A356" s="21" t="s">
        <v>356</v>
      </c>
      <c r="B356" s="19" t="s">
        <v>359</v>
      </c>
      <c r="C356" s="19"/>
      <c r="D356" s="14">
        <f>SUM(D357:D360)</f>
        <v>381150</v>
      </c>
    </row>
    <row r="357" spans="1:4" ht="60.75" customHeight="1" x14ac:dyDescent="0.3">
      <c r="A357" s="11" t="s">
        <v>687</v>
      </c>
      <c r="B357" s="12" t="s">
        <v>686</v>
      </c>
      <c r="C357" s="12">
        <v>200</v>
      </c>
      <c r="D357" s="5">
        <v>15600</v>
      </c>
    </row>
    <row r="358" spans="1:4" ht="85.5" customHeight="1" x14ac:dyDescent="0.3">
      <c r="A358" s="11" t="s">
        <v>362</v>
      </c>
      <c r="B358" s="12" t="s">
        <v>360</v>
      </c>
      <c r="C358" s="12">
        <v>200</v>
      </c>
      <c r="D358" s="5">
        <v>1000</v>
      </c>
    </row>
    <row r="359" spans="1:4" ht="90" customHeight="1" x14ac:dyDescent="0.3">
      <c r="A359" s="11" t="s">
        <v>363</v>
      </c>
      <c r="B359" s="12" t="s">
        <v>361</v>
      </c>
      <c r="C359" s="12">
        <v>200</v>
      </c>
      <c r="D359" s="5">
        <f>238500+400-1600-9250+18500</f>
        <v>246550</v>
      </c>
    </row>
    <row r="360" spans="1:4" ht="84" customHeight="1" x14ac:dyDescent="0.3">
      <c r="A360" s="11" t="s">
        <v>364</v>
      </c>
      <c r="B360" s="12" t="s">
        <v>361</v>
      </c>
      <c r="C360" s="12">
        <v>600</v>
      </c>
      <c r="D360" s="5">
        <v>118000</v>
      </c>
    </row>
    <row r="361" spans="1:4" ht="49.5" customHeight="1" x14ac:dyDescent="0.3">
      <c r="A361" s="23" t="s">
        <v>396</v>
      </c>
      <c r="B361" s="17" t="s">
        <v>397</v>
      </c>
      <c r="C361" s="12"/>
      <c r="D361" s="13">
        <f t="shared" ref="D361" si="50">D362</f>
        <v>7181964.4600000018</v>
      </c>
    </row>
    <row r="362" spans="1:4" s="4" customFormat="1" ht="94.5" customHeight="1" x14ac:dyDescent="0.3">
      <c r="A362" s="16" t="s">
        <v>374</v>
      </c>
      <c r="B362" s="17" t="s">
        <v>126</v>
      </c>
      <c r="C362" s="17"/>
      <c r="D362" s="13">
        <f>SUM(D363:D380)</f>
        <v>7181964.4600000018</v>
      </c>
    </row>
    <row r="363" spans="1:4" s="4" customFormat="1" ht="123" customHeight="1" x14ac:dyDescent="0.3">
      <c r="A363" s="20" t="s">
        <v>226</v>
      </c>
      <c r="B363" s="12" t="s">
        <v>127</v>
      </c>
      <c r="C363" s="12">
        <v>100</v>
      </c>
      <c r="D363" s="5">
        <f>1392518.3+94031.48+19363.54+19280.86+121213.06</f>
        <v>1646407.2400000002</v>
      </c>
    </row>
    <row r="364" spans="1:4" s="4" customFormat="1" ht="81.75" customHeight="1" x14ac:dyDescent="0.3">
      <c r="A364" s="20" t="s">
        <v>227</v>
      </c>
      <c r="B364" s="12" t="s">
        <v>127</v>
      </c>
      <c r="C364" s="12">
        <v>200</v>
      </c>
      <c r="D364" s="5">
        <v>366446</v>
      </c>
    </row>
    <row r="365" spans="1:4" ht="63.75" customHeight="1" x14ac:dyDescent="0.3">
      <c r="A365" s="20" t="s">
        <v>228</v>
      </c>
      <c r="B365" s="12" t="s">
        <v>127</v>
      </c>
      <c r="C365" s="12">
        <v>800</v>
      </c>
      <c r="D365" s="5">
        <v>6000</v>
      </c>
    </row>
    <row r="366" spans="1:4" ht="141.75" customHeight="1" x14ac:dyDescent="0.3">
      <c r="A366" s="20" t="s">
        <v>229</v>
      </c>
      <c r="B366" s="12" t="s">
        <v>128</v>
      </c>
      <c r="C366" s="12">
        <v>100</v>
      </c>
      <c r="D366" s="5">
        <v>72000</v>
      </c>
    </row>
    <row r="367" spans="1:4" ht="145.5" customHeight="1" x14ac:dyDescent="0.3">
      <c r="A367" s="20" t="s">
        <v>140</v>
      </c>
      <c r="B367" s="12" t="s">
        <v>129</v>
      </c>
      <c r="C367" s="12">
        <v>100</v>
      </c>
      <c r="D367" s="5">
        <f>1373625.87+93656.6+18658.31+19286.26+118952.68</f>
        <v>1624179.7200000002</v>
      </c>
    </row>
    <row r="368" spans="1:4" ht="83.25" customHeight="1" x14ac:dyDescent="0.3">
      <c r="A368" s="20" t="s">
        <v>230</v>
      </c>
      <c r="B368" s="12" t="s">
        <v>129</v>
      </c>
      <c r="C368" s="12">
        <v>200</v>
      </c>
      <c r="D368" s="5">
        <f>215352.15+49900+622.5+56000+3000</f>
        <v>324874.65000000002</v>
      </c>
    </row>
    <row r="369" spans="1:4" ht="131.25" x14ac:dyDescent="0.3">
      <c r="A369" s="20" t="s">
        <v>141</v>
      </c>
      <c r="B369" s="12" t="s">
        <v>130</v>
      </c>
      <c r="C369" s="12">
        <v>100</v>
      </c>
      <c r="D369" s="5">
        <f>802748.62+167239.29+12627.79+110544.27</f>
        <v>1093159.97</v>
      </c>
    </row>
    <row r="370" spans="1:4" ht="168.75" x14ac:dyDescent="0.3">
      <c r="A370" s="20" t="s">
        <v>473</v>
      </c>
      <c r="B370" s="12" t="s">
        <v>474</v>
      </c>
      <c r="C370" s="12">
        <v>100</v>
      </c>
      <c r="D370" s="5">
        <f>228435+9137.4+14137.01+32891</f>
        <v>284600.41000000003</v>
      </c>
    </row>
    <row r="371" spans="1:4" ht="126" customHeight="1" x14ac:dyDescent="0.3">
      <c r="A371" s="11" t="s">
        <v>142</v>
      </c>
      <c r="B371" s="12" t="s">
        <v>134</v>
      </c>
      <c r="C371" s="12">
        <v>100</v>
      </c>
      <c r="D371" s="5">
        <f>1177673.53+204980.94+17988.56+157572.84</f>
        <v>1558215.87</v>
      </c>
    </row>
    <row r="372" spans="1:4" ht="167.25" hidden="1" customHeight="1" x14ac:dyDescent="0.3">
      <c r="A372" s="11" t="s">
        <v>475</v>
      </c>
      <c r="B372" s="12" t="s">
        <v>476</v>
      </c>
      <c r="C372" s="12">
        <v>100</v>
      </c>
      <c r="D372" s="5">
        <v>0</v>
      </c>
    </row>
    <row r="373" spans="1:4" ht="134.25" customHeight="1" x14ac:dyDescent="0.3">
      <c r="A373" s="11" t="s">
        <v>641</v>
      </c>
      <c r="B373" s="12" t="s">
        <v>640</v>
      </c>
      <c r="C373" s="12">
        <v>200</v>
      </c>
      <c r="D373" s="5">
        <v>3600</v>
      </c>
    </row>
    <row r="374" spans="1:4" ht="167.25" customHeight="1" x14ac:dyDescent="0.3">
      <c r="A374" s="11" t="s">
        <v>475</v>
      </c>
      <c r="B374" s="12" t="s">
        <v>476</v>
      </c>
      <c r="C374" s="12">
        <v>100</v>
      </c>
      <c r="D374" s="5">
        <f>44246.65+1996</f>
        <v>46242.65</v>
      </c>
    </row>
    <row r="375" spans="1:4" ht="162" customHeight="1" x14ac:dyDescent="0.3">
      <c r="A375" s="11" t="s">
        <v>477</v>
      </c>
      <c r="B375" s="12" t="s">
        <v>478</v>
      </c>
      <c r="C375" s="12">
        <v>100</v>
      </c>
      <c r="D375" s="5">
        <f>38089+4998+1159.65+1996</f>
        <v>46242.65</v>
      </c>
    </row>
    <row r="376" spans="1:4" ht="156" customHeight="1" x14ac:dyDescent="0.3">
      <c r="A376" s="11" t="s">
        <v>479</v>
      </c>
      <c r="B376" s="12" t="s">
        <v>480</v>
      </c>
      <c r="C376" s="12">
        <v>100</v>
      </c>
      <c r="D376" s="5">
        <f>38089+4998+1159.65+1996</f>
        <v>46242.65</v>
      </c>
    </row>
    <row r="377" spans="1:4" ht="158.25" customHeight="1" x14ac:dyDescent="0.3">
      <c r="A377" s="11" t="s">
        <v>481</v>
      </c>
      <c r="B377" s="12" t="s">
        <v>482</v>
      </c>
      <c r="C377" s="12">
        <v>100</v>
      </c>
      <c r="D377" s="5">
        <f>38123.28+4963.72+1159.65+1996</f>
        <v>46242.65</v>
      </c>
    </row>
    <row r="378" spans="1:4" ht="104.25" customHeight="1" x14ac:dyDescent="0.3">
      <c r="A378" s="11" t="s">
        <v>674</v>
      </c>
      <c r="B378" s="12" t="s">
        <v>673</v>
      </c>
      <c r="C378" s="12">
        <v>300</v>
      </c>
      <c r="D378" s="5">
        <v>5000</v>
      </c>
    </row>
    <row r="379" spans="1:4" ht="104.25" customHeight="1" x14ac:dyDescent="0.3">
      <c r="A379" s="11" t="s">
        <v>691</v>
      </c>
      <c r="B379" s="12" t="s">
        <v>690</v>
      </c>
      <c r="C379" s="12">
        <v>300</v>
      </c>
      <c r="D379" s="5">
        <v>6000</v>
      </c>
    </row>
    <row r="380" spans="1:4" ht="124.5" customHeight="1" x14ac:dyDescent="0.3">
      <c r="A380" s="11" t="s">
        <v>693</v>
      </c>
      <c r="B380" s="12" t="s">
        <v>692</v>
      </c>
      <c r="C380" s="12">
        <v>100</v>
      </c>
      <c r="D380" s="5">
        <f>5000+1510</f>
        <v>6510</v>
      </c>
    </row>
    <row r="381" spans="1:4" ht="70.5" customHeight="1" x14ac:dyDescent="0.3">
      <c r="A381" s="23" t="s">
        <v>398</v>
      </c>
      <c r="B381" s="17" t="s">
        <v>399</v>
      </c>
      <c r="C381" s="12"/>
      <c r="D381" s="13">
        <f t="shared" ref="D381" si="51">D382</f>
        <v>4742259.79</v>
      </c>
    </row>
    <row r="382" spans="1:4" ht="93.75" customHeight="1" x14ac:dyDescent="0.3">
      <c r="A382" s="16" t="s">
        <v>333</v>
      </c>
      <c r="B382" s="17" t="s">
        <v>334</v>
      </c>
      <c r="C382" s="17"/>
      <c r="D382" s="13">
        <f>SUM(D383:D406)</f>
        <v>4742259.79</v>
      </c>
    </row>
    <row r="383" spans="1:4" ht="72.75" customHeight="1" x14ac:dyDescent="0.3">
      <c r="A383" s="20" t="s">
        <v>554</v>
      </c>
      <c r="B383" s="12" t="s">
        <v>555</v>
      </c>
      <c r="C383" s="12">
        <v>200</v>
      </c>
      <c r="D383" s="5">
        <f>771748.52+73565.45+4117.19</f>
        <v>849431.15999999992</v>
      </c>
    </row>
    <row r="384" spans="1:4" ht="57.75" customHeight="1" x14ac:dyDescent="0.3">
      <c r="A384" s="20" t="s">
        <v>556</v>
      </c>
      <c r="B384" s="12" t="s">
        <v>555</v>
      </c>
      <c r="C384" s="12">
        <v>800</v>
      </c>
      <c r="D384" s="5">
        <v>30000</v>
      </c>
    </row>
    <row r="385" spans="1:4" ht="105" customHeight="1" x14ac:dyDescent="0.3">
      <c r="A385" s="20" t="s">
        <v>420</v>
      </c>
      <c r="B385" s="12" t="s">
        <v>365</v>
      </c>
      <c r="C385" s="12">
        <v>500</v>
      </c>
      <c r="D385" s="5">
        <v>146515.31</v>
      </c>
    </row>
    <row r="386" spans="1:4" ht="147.75" customHeight="1" x14ac:dyDescent="0.3">
      <c r="A386" s="36" t="s">
        <v>557</v>
      </c>
      <c r="B386" s="12" t="s">
        <v>558</v>
      </c>
      <c r="C386" s="12">
        <v>500</v>
      </c>
      <c r="D386" s="5">
        <v>1958.8</v>
      </c>
    </row>
    <row r="387" spans="1:4" ht="213.75" customHeight="1" x14ac:dyDescent="0.3">
      <c r="A387" s="36" t="s">
        <v>559</v>
      </c>
      <c r="B387" s="12" t="s">
        <v>560</v>
      </c>
      <c r="C387" s="12">
        <v>500</v>
      </c>
      <c r="D387" s="5">
        <v>8247.2000000000007</v>
      </c>
    </row>
    <row r="388" spans="1:4" ht="91.5" customHeight="1" x14ac:dyDescent="0.3">
      <c r="A388" s="36" t="s">
        <v>561</v>
      </c>
      <c r="B388" s="12" t="s">
        <v>562</v>
      </c>
      <c r="C388" s="12">
        <v>500</v>
      </c>
      <c r="D388" s="5">
        <v>1958.8</v>
      </c>
    </row>
    <row r="389" spans="1:4" ht="105" customHeight="1" x14ac:dyDescent="0.3">
      <c r="A389" s="36" t="s">
        <v>563</v>
      </c>
      <c r="B389" s="12" t="s">
        <v>564</v>
      </c>
      <c r="C389" s="12">
        <v>500</v>
      </c>
      <c r="D389" s="5">
        <v>1958.8</v>
      </c>
    </row>
    <row r="390" spans="1:4" ht="147.75" customHeight="1" x14ac:dyDescent="0.3">
      <c r="A390" s="36" t="s">
        <v>565</v>
      </c>
      <c r="B390" s="12" t="s">
        <v>566</v>
      </c>
      <c r="C390" s="12">
        <v>500</v>
      </c>
      <c r="D390" s="5">
        <v>1958.8</v>
      </c>
    </row>
    <row r="391" spans="1:4" ht="136.5" customHeight="1" x14ac:dyDescent="0.3">
      <c r="A391" s="36" t="s">
        <v>567</v>
      </c>
      <c r="B391" s="12" t="s">
        <v>568</v>
      </c>
      <c r="C391" s="12">
        <v>500</v>
      </c>
      <c r="D391" s="5">
        <v>1958.8</v>
      </c>
    </row>
    <row r="392" spans="1:4" ht="90.75" customHeight="1" x14ac:dyDescent="0.3">
      <c r="A392" s="36" t="s">
        <v>569</v>
      </c>
      <c r="B392" s="12" t="s">
        <v>570</v>
      </c>
      <c r="C392" s="12">
        <v>500</v>
      </c>
      <c r="D392" s="5">
        <v>1958.8</v>
      </c>
    </row>
    <row r="393" spans="1:4" ht="117.75" customHeight="1" x14ac:dyDescent="0.3">
      <c r="A393" s="36" t="s">
        <v>645</v>
      </c>
      <c r="B393" s="12" t="s">
        <v>644</v>
      </c>
      <c r="C393" s="12">
        <v>200</v>
      </c>
      <c r="D393" s="5">
        <v>80000</v>
      </c>
    </row>
    <row r="394" spans="1:4" ht="117.75" customHeight="1" x14ac:dyDescent="0.3">
      <c r="A394" s="36" t="s">
        <v>701</v>
      </c>
      <c r="B394" s="12" t="s">
        <v>700</v>
      </c>
      <c r="C394" s="12">
        <v>200</v>
      </c>
      <c r="D394" s="5">
        <v>49948</v>
      </c>
    </row>
    <row r="395" spans="1:4" ht="128.25" customHeight="1" x14ac:dyDescent="0.3">
      <c r="A395" s="36" t="s">
        <v>607</v>
      </c>
      <c r="B395" s="12" t="s">
        <v>606</v>
      </c>
      <c r="C395" s="12">
        <v>600</v>
      </c>
      <c r="D395" s="5">
        <v>60000</v>
      </c>
    </row>
    <row r="396" spans="1:4" ht="128.25" customHeight="1" x14ac:dyDescent="0.3">
      <c r="A396" s="36" t="s">
        <v>647</v>
      </c>
      <c r="B396" s="12" t="s">
        <v>646</v>
      </c>
      <c r="C396" s="12">
        <v>200</v>
      </c>
      <c r="D396" s="5">
        <v>100000</v>
      </c>
    </row>
    <row r="397" spans="1:4" ht="72.75" customHeight="1" x14ac:dyDescent="0.3">
      <c r="A397" s="36" t="s">
        <v>695</v>
      </c>
      <c r="B397" s="12" t="s">
        <v>694</v>
      </c>
      <c r="C397" s="12">
        <v>800</v>
      </c>
      <c r="D397" s="5">
        <v>15000</v>
      </c>
    </row>
    <row r="398" spans="1:4" ht="108" customHeight="1" x14ac:dyDescent="0.3">
      <c r="A398" s="36" t="s">
        <v>726</v>
      </c>
      <c r="B398" s="12" t="s">
        <v>725</v>
      </c>
      <c r="C398" s="12">
        <v>300</v>
      </c>
      <c r="D398" s="5">
        <v>20000</v>
      </c>
    </row>
    <row r="399" spans="1:4" ht="72.75" customHeight="1" x14ac:dyDescent="0.3">
      <c r="A399" s="36" t="s">
        <v>716</v>
      </c>
      <c r="B399" s="12" t="s">
        <v>715</v>
      </c>
      <c r="C399" s="12">
        <v>200</v>
      </c>
      <c r="D399" s="5">
        <v>200000</v>
      </c>
    </row>
    <row r="400" spans="1:4" ht="102" customHeight="1" x14ac:dyDescent="0.3">
      <c r="A400" s="36" t="s">
        <v>728</v>
      </c>
      <c r="B400" s="12" t="s">
        <v>727</v>
      </c>
      <c r="C400" s="12">
        <v>800</v>
      </c>
      <c r="D400" s="5">
        <v>152797</v>
      </c>
    </row>
    <row r="401" spans="1:4" ht="105" customHeight="1" x14ac:dyDescent="0.3">
      <c r="A401" s="20" t="s">
        <v>484</v>
      </c>
      <c r="B401" s="12" t="s">
        <v>368</v>
      </c>
      <c r="C401" s="12">
        <v>200</v>
      </c>
      <c r="D401" s="5">
        <f>24425.32+2083.66</f>
        <v>26508.98</v>
      </c>
    </row>
    <row r="402" spans="1:4" ht="125.25" customHeight="1" x14ac:dyDescent="0.3">
      <c r="A402" s="20" t="s">
        <v>724</v>
      </c>
      <c r="B402" s="12" t="s">
        <v>723</v>
      </c>
      <c r="C402" s="12">
        <v>100</v>
      </c>
      <c r="D402" s="5">
        <v>911400</v>
      </c>
    </row>
    <row r="403" spans="1:4" ht="65.25" customHeight="1" x14ac:dyDescent="0.3">
      <c r="A403" s="20" t="s">
        <v>367</v>
      </c>
      <c r="B403" s="12" t="s">
        <v>366</v>
      </c>
      <c r="C403" s="12">
        <v>300</v>
      </c>
      <c r="D403" s="5">
        <f>1562099.33+226123.92+29002.87</f>
        <v>1817226.12</v>
      </c>
    </row>
    <row r="404" spans="1:4" ht="123.75" customHeight="1" x14ac:dyDescent="0.3">
      <c r="A404" s="20" t="s">
        <v>456</v>
      </c>
      <c r="B404" s="12" t="s">
        <v>332</v>
      </c>
      <c r="C404" s="12">
        <v>200</v>
      </c>
      <c r="D404" s="5">
        <f>66392.85+65607.15</f>
        <v>132000</v>
      </c>
    </row>
    <row r="405" spans="1:4" ht="165.75" customHeight="1" x14ac:dyDescent="0.3">
      <c r="A405" s="20" t="s">
        <v>589</v>
      </c>
      <c r="B405" s="12" t="s">
        <v>590</v>
      </c>
      <c r="C405" s="12">
        <v>200</v>
      </c>
      <c r="D405" s="5">
        <v>101433.22</v>
      </c>
    </row>
    <row r="406" spans="1:4" ht="57.75" customHeight="1" x14ac:dyDescent="0.3">
      <c r="A406" s="20" t="s">
        <v>643</v>
      </c>
      <c r="B406" s="12" t="s">
        <v>642</v>
      </c>
      <c r="C406" s="12">
        <v>800</v>
      </c>
      <c r="D406" s="5">
        <v>30000</v>
      </c>
    </row>
    <row r="407" spans="1:4" ht="38.25" customHeight="1" x14ac:dyDescent="0.3">
      <c r="A407" s="27" t="s">
        <v>387</v>
      </c>
      <c r="B407" s="28"/>
      <c r="C407" s="29"/>
      <c r="D407" s="13">
        <f>D27+D134+D199+D236+D259+D277+D281+D293+D327+D341+D347+D354+D362+D382</f>
        <v>578177272.94999993</v>
      </c>
    </row>
    <row r="408" spans="1:4" x14ac:dyDescent="0.3">
      <c r="A408" s="8"/>
      <c r="B408" s="9"/>
      <c r="C408" s="10"/>
      <c r="D408" s="33" t="s">
        <v>675</v>
      </c>
    </row>
    <row r="409" spans="1:4" x14ac:dyDescent="0.3">
      <c r="A409" s="6"/>
      <c r="B409" s="6"/>
      <c r="C409" s="7"/>
    </row>
    <row r="410" spans="1:4" s="4" customFormat="1" x14ac:dyDescent="0.3">
      <c r="A410" s="6"/>
      <c r="B410" s="6"/>
      <c r="C410" s="7"/>
    </row>
    <row r="411" spans="1:4" x14ac:dyDescent="0.3">
      <c r="A411" s="6"/>
      <c r="B411" s="6"/>
      <c r="C411" s="7"/>
    </row>
    <row r="412" spans="1:4" x14ac:dyDescent="0.3">
      <c r="A412" s="6"/>
      <c r="B412" s="6"/>
      <c r="C412" s="7"/>
    </row>
    <row r="413" spans="1:4" x14ac:dyDescent="0.3">
      <c r="A413" s="6"/>
      <c r="B413" s="6"/>
      <c r="C413" s="7"/>
    </row>
    <row r="414" spans="1:4" x14ac:dyDescent="0.3">
      <c r="A414" s="6"/>
      <c r="B414" s="6"/>
      <c r="C414" s="7"/>
    </row>
    <row r="415" spans="1:4" x14ac:dyDescent="0.3">
      <c r="A415" s="6"/>
      <c r="B415" s="6"/>
      <c r="C415" s="7"/>
    </row>
    <row r="416" spans="1:4" x14ac:dyDescent="0.3">
      <c r="A416" s="6"/>
      <c r="B416" s="6"/>
      <c r="C416" s="7"/>
    </row>
    <row r="417" spans="1:3" x14ac:dyDescent="0.3">
      <c r="A417" s="6"/>
      <c r="B417" s="6"/>
      <c r="C417" s="7"/>
    </row>
    <row r="418" spans="1:3" x14ac:dyDescent="0.3">
      <c r="A418" s="6"/>
      <c r="B418" s="6"/>
      <c r="C418" s="7"/>
    </row>
    <row r="419" spans="1:3" x14ac:dyDescent="0.3">
      <c r="A419" s="6"/>
      <c r="B419" s="6"/>
      <c r="C419" s="7"/>
    </row>
    <row r="420" spans="1:3" x14ac:dyDescent="0.3">
      <c r="A420" s="6"/>
      <c r="B420" s="6"/>
      <c r="C420" s="7"/>
    </row>
    <row r="421" spans="1:3" x14ac:dyDescent="0.3">
      <c r="A421" s="6"/>
      <c r="B421" s="6"/>
      <c r="C421" s="7"/>
    </row>
    <row r="422" spans="1:3" x14ac:dyDescent="0.3">
      <c r="A422" s="6"/>
      <c r="B422" s="6"/>
      <c r="C422" s="7"/>
    </row>
    <row r="423" spans="1:3" x14ac:dyDescent="0.3">
      <c r="A423" s="6"/>
      <c r="B423" s="6"/>
      <c r="C423" s="7"/>
    </row>
    <row r="424" spans="1:3" x14ac:dyDescent="0.3">
      <c r="A424" s="6"/>
      <c r="B424" s="6"/>
      <c r="C424" s="7"/>
    </row>
    <row r="425" spans="1:3" x14ac:dyDescent="0.3">
      <c r="A425" s="6"/>
      <c r="B425" s="6"/>
      <c r="C425" s="7"/>
    </row>
    <row r="426" spans="1:3" x14ac:dyDescent="0.3">
      <c r="A426" s="6"/>
      <c r="B426" s="6"/>
      <c r="C426" s="7"/>
    </row>
    <row r="427" spans="1:3" x14ac:dyDescent="0.3">
      <c r="A427" s="6"/>
      <c r="B427" s="6"/>
      <c r="C427" s="7"/>
    </row>
    <row r="428" spans="1:3" x14ac:dyDescent="0.3">
      <c r="A428" s="6"/>
      <c r="B428" s="6"/>
      <c r="C428" s="7"/>
    </row>
    <row r="429" spans="1:3" x14ac:dyDescent="0.3">
      <c r="A429" s="6"/>
      <c r="B429" s="6"/>
      <c r="C429" s="7"/>
    </row>
    <row r="430" spans="1:3" x14ac:dyDescent="0.3">
      <c r="A430" s="6"/>
      <c r="B430" s="6"/>
      <c r="C430" s="7"/>
    </row>
    <row r="431" spans="1:3" x14ac:dyDescent="0.3">
      <c r="A431" s="6"/>
      <c r="B431" s="6"/>
      <c r="C431" s="7"/>
    </row>
    <row r="432" spans="1:3" x14ac:dyDescent="0.3">
      <c r="A432" s="6"/>
      <c r="B432" s="6"/>
      <c r="C432" s="7"/>
    </row>
    <row r="433" spans="1:3" x14ac:dyDescent="0.3">
      <c r="A433" s="6"/>
      <c r="B433" s="6"/>
      <c r="C433" s="7"/>
    </row>
    <row r="434" spans="1:3" x14ac:dyDescent="0.3">
      <c r="A434" s="6"/>
      <c r="B434" s="6"/>
      <c r="C434" s="7"/>
    </row>
    <row r="435" spans="1:3" x14ac:dyDescent="0.3">
      <c r="A435" s="6"/>
      <c r="B435" s="6"/>
      <c r="C435" s="7"/>
    </row>
    <row r="436" spans="1:3" x14ac:dyDescent="0.3">
      <c r="A436" s="6"/>
      <c r="B436" s="6"/>
      <c r="C436" s="7"/>
    </row>
    <row r="437" spans="1:3" x14ac:dyDescent="0.3">
      <c r="A437" s="6"/>
      <c r="B437" s="6"/>
      <c r="C437" s="7"/>
    </row>
    <row r="438" spans="1:3" x14ac:dyDescent="0.3">
      <c r="A438" s="6"/>
      <c r="B438" s="6"/>
      <c r="C438" s="7"/>
    </row>
    <row r="439" spans="1:3" x14ac:dyDescent="0.3">
      <c r="A439" s="6"/>
      <c r="B439" s="6"/>
      <c r="C439" s="7"/>
    </row>
    <row r="440" spans="1:3" x14ac:dyDescent="0.3">
      <c r="A440" s="6"/>
      <c r="B440" s="6"/>
      <c r="C440" s="7"/>
    </row>
    <row r="441" spans="1:3" x14ac:dyDescent="0.3">
      <c r="A441" s="6"/>
      <c r="B441" s="6"/>
      <c r="C441" s="7"/>
    </row>
    <row r="442" spans="1:3" x14ac:dyDescent="0.3">
      <c r="A442" s="6"/>
      <c r="B442" s="6"/>
      <c r="C442" s="7"/>
    </row>
    <row r="443" spans="1:3" x14ac:dyDescent="0.3">
      <c r="A443" s="6"/>
      <c r="B443" s="6"/>
      <c r="C443" s="7"/>
    </row>
    <row r="444" spans="1:3" x14ac:dyDescent="0.3">
      <c r="A444" s="6"/>
      <c r="B444" s="6"/>
      <c r="C444" s="7"/>
    </row>
    <row r="445" spans="1:3" x14ac:dyDescent="0.3">
      <c r="A445" s="6"/>
      <c r="B445" s="6"/>
      <c r="C445" s="7"/>
    </row>
    <row r="446" spans="1:3" x14ac:dyDescent="0.3">
      <c r="A446" s="6"/>
      <c r="B446" s="6"/>
      <c r="C446" s="7"/>
    </row>
    <row r="447" spans="1:3" x14ac:dyDescent="0.3">
      <c r="A447" s="6"/>
      <c r="B447" s="6"/>
      <c r="C447" s="7"/>
    </row>
    <row r="448" spans="1:3" x14ac:dyDescent="0.3">
      <c r="A448" s="6"/>
      <c r="B448" s="6"/>
      <c r="C448" s="7"/>
    </row>
    <row r="449" spans="1:3" x14ac:dyDescent="0.3">
      <c r="A449" s="6"/>
      <c r="B449" s="6"/>
      <c r="C449" s="7"/>
    </row>
    <row r="450" spans="1:3" x14ac:dyDescent="0.3">
      <c r="A450" s="6"/>
      <c r="B450" s="6"/>
      <c r="C450" s="7"/>
    </row>
    <row r="451" spans="1:3" x14ac:dyDescent="0.3">
      <c r="A451" s="6"/>
      <c r="B451" s="6"/>
      <c r="C451" s="7"/>
    </row>
    <row r="452" spans="1:3" x14ac:dyDescent="0.3">
      <c r="A452" s="6"/>
      <c r="B452" s="6"/>
      <c r="C452" s="7"/>
    </row>
    <row r="453" spans="1:3" x14ac:dyDescent="0.3">
      <c r="A453" s="6"/>
      <c r="B453" s="6"/>
      <c r="C453" s="7"/>
    </row>
    <row r="454" spans="1:3" x14ac:dyDescent="0.3">
      <c r="A454" s="6"/>
      <c r="B454" s="6"/>
      <c r="C454" s="7"/>
    </row>
    <row r="455" spans="1:3" x14ac:dyDescent="0.3">
      <c r="A455" s="6"/>
      <c r="B455" s="6"/>
      <c r="C455" s="7"/>
    </row>
    <row r="456" spans="1:3" x14ac:dyDescent="0.3">
      <c r="A456" s="6"/>
      <c r="B456" s="6"/>
      <c r="C456" s="7"/>
    </row>
    <row r="457" spans="1:3" x14ac:dyDescent="0.3">
      <c r="A457" s="6"/>
      <c r="B457" s="6"/>
      <c r="C457" s="7"/>
    </row>
    <row r="458" spans="1:3" x14ac:dyDescent="0.3">
      <c r="A458" s="6"/>
      <c r="B458" s="6"/>
      <c r="C458" s="7"/>
    </row>
    <row r="459" spans="1:3" x14ac:dyDescent="0.3">
      <c r="A459" s="6"/>
      <c r="B459" s="6"/>
      <c r="C459" s="7"/>
    </row>
    <row r="460" spans="1:3" x14ac:dyDescent="0.3">
      <c r="A460" s="6"/>
      <c r="B460" s="6"/>
      <c r="C460" s="7"/>
    </row>
    <row r="461" spans="1:3" x14ac:dyDescent="0.3">
      <c r="A461" s="6"/>
      <c r="B461" s="6"/>
      <c r="C461" s="7"/>
    </row>
    <row r="462" spans="1:3" x14ac:dyDescent="0.3">
      <c r="A462" s="6"/>
      <c r="B462" s="6"/>
      <c r="C462" s="7"/>
    </row>
    <row r="463" spans="1:3" x14ac:dyDescent="0.3">
      <c r="A463" s="6"/>
      <c r="B463" s="6"/>
      <c r="C463" s="7"/>
    </row>
    <row r="464" spans="1:3" x14ac:dyDescent="0.3">
      <c r="A464" s="6"/>
      <c r="B464" s="6"/>
      <c r="C464" s="7"/>
    </row>
    <row r="465" spans="1:3" x14ac:dyDescent="0.3">
      <c r="A465" s="6"/>
      <c r="B465" s="6"/>
      <c r="C465" s="7"/>
    </row>
    <row r="466" spans="1:3" x14ac:dyDescent="0.3">
      <c r="A466" s="6"/>
      <c r="B466" s="6"/>
      <c r="C466" s="7"/>
    </row>
    <row r="467" spans="1:3" x14ac:dyDescent="0.3">
      <c r="A467" s="6"/>
      <c r="B467" s="6"/>
      <c r="C467" s="7"/>
    </row>
    <row r="468" spans="1:3" x14ac:dyDescent="0.3">
      <c r="A468" s="6"/>
      <c r="B468" s="6"/>
      <c r="C468" s="7"/>
    </row>
    <row r="469" spans="1:3" x14ac:dyDescent="0.3">
      <c r="A469" s="6"/>
      <c r="B469" s="6"/>
      <c r="C469" s="7"/>
    </row>
    <row r="470" spans="1:3" x14ac:dyDescent="0.3">
      <c r="A470" s="6"/>
      <c r="B470" s="6"/>
      <c r="C470" s="7"/>
    </row>
    <row r="471" spans="1:3" x14ac:dyDescent="0.3">
      <c r="A471" s="6"/>
      <c r="B471" s="6"/>
      <c r="C471" s="7"/>
    </row>
    <row r="472" spans="1:3" x14ac:dyDescent="0.3">
      <c r="A472" s="6"/>
      <c r="B472" s="6"/>
      <c r="C472" s="7"/>
    </row>
    <row r="473" spans="1:3" x14ac:dyDescent="0.3">
      <c r="A473" s="6"/>
      <c r="B473" s="6"/>
      <c r="C473" s="7"/>
    </row>
    <row r="474" spans="1:3" x14ac:dyDescent="0.3">
      <c r="A474" s="6"/>
      <c r="B474" s="6"/>
      <c r="C474" s="7"/>
    </row>
    <row r="475" spans="1:3" x14ac:dyDescent="0.3">
      <c r="A475" s="6"/>
      <c r="B475" s="6"/>
      <c r="C475" s="7"/>
    </row>
    <row r="476" spans="1:3" x14ac:dyDescent="0.3">
      <c r="A476" s="6"/>
      <c r="B476" s="6"/>
      <c r="C476" s="7"/>
    </row>
    <row r="477" spans="1:3" x14ac:dyDescent="0.3">
      <c r="A477" s="6"/>
      <c r="B477" s="6"/>
      <c r="C477" s="7"/>
    </row>
    <row r="478" spans="1:3" x14ac:dyDescent="0.3">
      <c r="A478" s="6"/>
      <c r="B478" s="6"/>
      <c r="C478" s="7"/>
    </row>
    <row r="479" spans="1:3" x14ac:dyDescent="0.3">
      <c r="A479" s="6"/>
      <c r="B479" s="6"/>
      <c r="C479" s="7"/>
    </row>
    <row r="480" spans="1:3" x14ac:dyDescent="0.3">
      <c r="A480" s="6"/>
      <c r="B480" s="6"/>
      <c r="C480" s="7"/>
    </row>
    <row r="481" spans="1:3" x14ac:dyDescent="0.3">
      <c r="A481" s="6"/>
      <c r="B481" s="6"/>
      <c r="C481" s="7"/>
    </row>
    <row r="482" spans="1:3" x14ac:dyDescent="0.3">
      <c r="A482" s="6"/>
      <c r="B482" s="6"/>
      <c r="C482" s="7"/>
    </row>
    <row r="483" spans="1:3" x14ac:dyDescent="0.3">
      <c r="A483" s="6"/>
      <c r="B483" s="6"/>
      <c r="C483" s="7"/>
    </row>
    <row r="484" spans="1:3" x14ac:dyDescent="0.3">
      <c r="A484" s="6"/>
      <c r="B484" s="6"/>
      <c r="C484" s="7"/>
    </row>
    <row r="485" spans="1:3" x14ac:dyDescent="0.3">
      <c r="A485" s="6"/>
      <c r="B485" s="6"/>
      <c r="C485" s="7"/>
    </row>
    <row r="486" spans="1:3" x14ac:dyDescent="0.3">
      <c r="A486" s="6"/>
      <c r="B486" s="6"/>
      <c r="C486" s="7"/>
    </row>
    <row r="487" spans="1:3" x14ac:dyDescent="0.3">
      <c r="A487" s="6"/>
      <c r="B487" s="6"/>
      <c r="C487" s="7"/>
    </row>
    <row r="488" spans="1:3" x14ac:dyDescent="0.3">
      <c r="A488" s="6"/>
      <c r="B488" s="6"/>
      <c r="C488" s="7"/>
    </row>
    <row r="489" spans="1:3" x14ac:dyDescent="0.3">
      <c r="A489" s="6"/>
      <c r="B489" s="6"/>
      <c r="C489" s="7"/>
    </row>
    <row r="490" spans="1:3" x14ac:dyDescent="0.3">
      <c r="A490" s="6"/>
      <c r="B490" s="6"/>
      <c r="C490" s="7"/>
    </row>
    <row r="491" spans="1:3" x14ac:dyDescent="0.3">
      <c r="A491" s="6"/>
      <c r="B491" s="6"/>
      <c r="C491" s="7"/>
    </row>
    <row r="492" spans="1:3" x14ac:dyDescent="0.3">
      <c r="A492" s="6"/>
      <c r="B492" s="6"/>
      <c r="C492" s="7"/>
    </row>
    <row r="493" spans="1:3" x14ac:dyDescent="0.3">
      <c r="A493" s="6"/>
      <c r="B493" s="6"/>
      <c r="C493" s="7"/>
    </row>
    <row r="494" spans="1:3" x14ac:dyDescent="0.3">
      <c r="A494" s="6"/>
      <c r="B494" s="6"/>
      <c r="C494" s="7"/>
    </row>
    <row r="495" spans="1:3" x14ac:dyDescent="0.3">
      <c r="A495" s="6"/>
      <c r="B495" s="6"/>
      <c r="C495" s="7"/>
    </row>
    <row r="496" spans="1:3" x14ac:dyDescent="0.3">
      <c r="A496" s="6"/>
      <c r="B496" s="6"/>
      <c r="C496" s="7"/>
    </row>
    <row r="497" spans="1:3" x14ac:dyDescent="0.3">
      <c r="A497" s="6"/>
      <c r="B497" s="6"/>
      <c r="C497" s="7"/>
    </row>
    <row r="498" spans="1:3" x14ac:dyDescent="0.3">
      <c r="A498" s="6"/>
      <c r="B498" s="6"/>
      <c r="C498" s="7"/>
    </row>
    <row r="499" spans="1:3" x14ac:dyDescent="0.3">
      <c r="A499" s="6"/>
      <c r="B499" s="6"/>
      <c r="C499" s="7"/>
    </row>
    <row r="500" spans="1:3" x14ac:dyDescent="0.3">
      <c r="A500" s="6"/>
      <c r="B500" s="6"/>
      <c r="C500" s="7"/>
    </row>
    <row r="501" spans="1:3" x14ac:dyDescent="0.3">
      <c r="A501" s="6"/>
      <c r="B501" s="6"/>
      <c r="C501" s="7"/>
    </row>
    <row r="502" spans="1:3" x14ac:dyDescent="0.3">
      <c r="A502" s="6"/>
      <c r="B502" s="6"/>
      <c r="C502" s="7"/>
    </row>
    <row r="503" spans="1:3" x14ac:dyDescent="0.3">
      <c r="A503" s="6"/>
      <c r="B503" s="6"/>
      <c r="C503" s="7"/>
    </row>
    <row r="504" spans="1:3" x14ac:dyDescent="0.3">
      <c r="A504" s="6"/>
      <c r="B504" s="6"/>
      <c r="C504" s="7"/>
    </row>
    <row r="505" spans="1:3" x14ac:dyDescent="0.3">
      <c r="A505" s="6"/>
      <c r="B505" s="6"/>
      <c r="C505" s="7"/>
    </row>
    <row r="506" spans="1:3" x14ac:dyDescent="0.3">
      <c r="A506" s="6"/>
      <c r="B506" s="6"/>
      <c r="C506" s="7"/>
    </row>
    <row r="507" spans="1:3" x14ac:dyDescent="0.3">
      <c r="A507" s="6"/>
      <c r="B507" s="6"/>
      <c r="C507" s="7"/>
    </row>
    <row r="508" spans="1:3" x14ac:dyDescent="0.3">
      <c r="A508" s="6"/>
      <c r="B508" s="6"/>
      <c r="C508" s="7"/>
    </row>
    <row r="509" spans="1:3" x14ac:dyDescent="0.3">
      <c r="A509" s="6"/>
      <c r="B509" s="6"/>
      <c r="C509" s="7"/>
    </row>
    <row r="510" spans="1:3" x14ac:dyDescent="0.3">
      <c r="A510" s="6"/>
      <c r="B510" s="6"/>
      <c r="C510" s="7"/>
    </row>
    <row r="511" spans="1:3" x14ac:dyDescent="0.3">
      <c r="A511" s="6"/>
      <c r="B511" s="6"/>
      <c r="C511" s="7"/>
    </row>
    <row r="512" spans="1:3" x14ac:dyDescent="0.3">
      <c r="A512" s="6"/>
      <c r="B512" s="6"/>
      <c r="C512" s="7"/>
    </row>
    <row r="513" spans="1:3" x14ac:dyDescent="0.3">
      <c r="A513" s="6"/>
      <c r="B513" s="6"/>
      <c r="C513" s="7"/>
    </row>
    <row r="514" spans="1:3" x14ac:dyDescent="0.3">
      <c r="A514" s="6"/>
      <c r="B514" s="6"/>
      <c r="C514" s="7"/>
    </row>
    <row r="515" spans="1:3" x14ac:dyDescent="0.3">
      <c r="A515" s="6"/>
      <c r="B515" s="6"/>
      <c r="C515" s="7"/>
    </row>
    <row r="516" spans="1:3" x14ac:dyDescent="0.3">
      <c r="A516" s="6"/>
      <c r="B516" s="6"/>
      <c r="C516" s="7"/>
    </row>
    <row r="517" spans="1:3" x14ac:dyDescent="0.3">
      <c r="A517" s="6"/>
      <c r="B517" s="6"/>
      <c r="C517" s="7"/>
    </row>
    <row r="518" spans="1:3" x14ac:dyDescent="0.3">
      <c r="A518" s="6"/>
      <c r="B518" s="6"/>
      <c r="C518" s="7"/>
    </row>
    <row r="519" spans="1:3" x14ac:dyDescent="0.3">
      <c r="A519" s="6"/>
      <c r="B519" s="6"/>
      <c r="C519" s="7"/>
    </row>
    <row r="520" spans="1:3" x14ac:dyDescent="0.3">
      <c r="A520" s="6"/>
      <c r="B520" s="6"/>
      <c r="C520" s="7"/>
    </row>
    <row r="521" spans="1:3" x14ac:dyDescent="0.3">
      <c r="A521" s="6"/>
      <c r="B521" s="6"/>
      <c r="C521" s="7"/>
    </row>
    <row r="522" spans="1:3" x14ac:dyDescent="0.3">
      <c r="A522" s="6"/>
      <c r="B522" s="6"/>
      <c r="C522" s="7"/>
    </row>
    <row r="523" spans="1:3" x14ac:dyDescent="0.3">
      <c r="A523" s="6"/>
      <c r="B523" s="6"/>
      <c r="C523" s="7"/>
    </row>
    <row r="524" spans="1:3" x14ac:dyDescent="0.3">
      <c r="A524" s="6"/>
      <c r="B524" s="6"/>
      <c r="C524" s="7"/>
    </row>
    <row r="525" spans="1:3" x14ac:dyDescent="0.3">
      <c r="A525" s="6"/>
      <c r="B525" s="6"/>
      <c r="C525" s="7"/>
    </row>
    <row r="526" spans="1:3" x14ac:dyDescent="0.3">
      <c r="A526" s="6"/>
      <c r="B526" s="6"/>
      <c r="C526" s="7"/>
    </row>
    <row r="527" spans="1:3" x14ac:dyDescent="0.3">
      <c r="A527" s="6"/>
      <c r="B527" s="6"/>
      <c r="C527" s="7"/>
    </row>
    <row r="528" spans="1:3" x14ac:dyDescent="0.3">
      <c r="A528" s="6"/>
      <c r="B528" s="6"/>
      <c r="C528" s="7"/>
    </row>
    <row r="529" spans="1:3" x14ac:dyDescent="0.3">
      <c r="A529" s="6"/>
      <c r="B529" s="6"/>
      <c r="C529" s="7"/>
    </row>
    <row r="530" spans="1:3" x14ac:dyDescent="0.3">
      <c r="A530" s="6"/>
      <c r="B530" s="6"/>
      <c r="C530" s="7"/>
    </row>
    <row r="531" spans="1:3" x14ac:dyDescent="0.3">
      <c r="A531" s="6"/>
      <c r="B531" s="6"/>
      <c r="C531" s="7"/>
    </row>
    <row r="532" spans="1:3" x14ac:dyDescent="0.3">
      <c r="A532" s="6"/>
      <c r="B532" s="6"/>
      <c r="C532" s="7"/>
    </row>
    <row r="533" spans="1:3" x14ac:dyDescent="0.3">
      <c r="A533" s="6"/>
      <c r="B533" s="6"/>
      <c r="C533" s="7"/>
    </row>
    <row r="534" spans="1:3" x14ac:dyDescent="0.3">
      <c r="A534" s="6"/>
      <c r="B534" s="6"/>
      <c r="C534" s="7"/>
    </row>
    <row r="535" spans="1:3" x14ac:dyDescent="0.3">
      <c r="A535" s="6"/>
      <c r="B535" s="6"/>
      <c r="C535" s="7"/>
    </row>
    <row r="536" spans="1:3" x14ac:dyDescent="0.3">
      <c r="A536" s="6"/>
      <c r="B536" s="6"/>
      <c r="C536" s="7"/>
    </row>
    <row r="537" spans="1:3" x14ac:dyDescent="0.3">
      <c r="A537" s="6"/>
      <c r="B537" s="6"/>
      <c r="C537" s="7"/>
    </row>
    <row r="538" spans="1:3" x14ac:dyDescent="0.3">
      <c r="A538" s="6"/>
      <c r="B538" s="6"/>
      <c r="C538" s="7"/>
    </row>
    <row r="539" spans="1:3" x14ac:dyDescent="0.3">
      <c r="A539" s="6"/>
      <c r="B539" s="6"/>
      <c r="C539" s="7"/>
    </row>
    <row r="540" spans="1:3" x14ac:dyDescent="0.3">
      <c r="A540" s="6"/>
      <c r="B540" s="6"/>
      <c r="C540" s="7"/>
    </row>
    <row r="541" spans="1:3" x14ac:dyDescent="0.3">
      <c r="A541" s="6"/>
      <c r="B541" s="6"/>
      <c r="C541" s="7"/>
    </row>
    <row r="542" spans="1:3" x14ac:dyDescent="0.3">
      <c r="A542" s="6"/>
      <c r="B542" s="6"/>
      <c r="C542" s="7"/>
    </row>
    <row r="543" spans="1:3" x14ac:dyDescent="0.3">
      <c r="A543" s="6"/>
      <c r="B543" s="6"/>
      <c r="C543" s="7"/>
    </row>
    <row r="544" spans="1:3" x14ac:dyDescent="0.3">
      <c r="A544" s="6"/>
      <c r="B544" s="6"/>
      <c r="C544" s="7"/>
    </row>
    <row r="545" spans="1:3" x14ac:dyDescent="0.3">
      <c r="A545" s="6"/>
      <c r="B545" s="6"/>
      <c r="C545" s="7"/>
    </row>
    <row r="546" spans="1:3" x14ac:dyDescent="0.3">
      <c r="A546" s="6"/>
      <c r="B546" s="6"/>
      <c r="C546" s="7"/>
    </row>
    <row r="547" spans="1:3" x14ac:dyDescent="0.3">
      <c r="A547" s="6"/>
      <c r="B547" s="6"/>
      <c r="C547" s="7"/>
    </row>
    <row r="548" spans="1:3" x14ac:dyDescent="0.3">
      <c r="A548" s="6"/>
      <c r="B548" s="6"/>
      <c r="C548" s="7"/>
    </row>
    <row r="549" spans="1:3" x14ac:dyDescent="0.3">
      <c r="A549" s="6"/>
      <c r="B549" s="6"/>
      <c r="C549" s="7"/>
    </row>
    <row r="550" spans="1:3" x14ac:dyDescent="0.3">
      <c r="A550" s="6"/>
      <c r="B550" s="6"/>
      <c r="C550" s="7"/>
    </row>
    <row r="551" spans="1:3" x14ac:dyDescent="0.3">
      <c r="A551" s="6"/>
      <c r="B551" s="6"/>
      <c r="C551" s="7"/>
    </row>
    <row r="552" spans="1:3" x14ac:dyDescent="0.3">
      <c r="A552" s="6"/>
      <c r="B552" s="6"/>
      <c r="C552" s="7"/>
    </row>
    <row r="553" spans="1:3" x14ac:dyDescent="0.3">
      <c r="A553" s="6"/>
      <c r="B553" s="6"/>
      <c r="C553" s="7"/>
    </row>
    <row r="554" spans="1:3" x14ac:dyDescent="0.3">
      <c r="A554" s="6"/>
      <c r="B554" s="6"/>
      <c r="C554" s="7"/>
    </row>
    <row r="555" spans="1:3" x14ac:dyDescent="0.3">
      <c r="A555" s="6"/>
      <c r="B555" s="6"/>
      <c r="C555" s="7"/>
    </row>
    <row r="556" spans="1:3" x14ac:dyDescent="0.3">
      <c r="A556" s="6"/>
      <c r="B556" s="6"/>
      <c r="C556" s="7"/>
    </row>
    <row r="557" spans="1:3" x14ac:dyDescent="0.3">
      <c r="A557" s="6"/>
      <c r="B557" s="6"/>
      <c r="C557" s="7"/>
    </row>
    <row r="558" spans="1:3" x14ac:dyDescent="0.3">
      <c r="A558" s="6"/>
      <c r="B558" s="6"/>
      <c r="C558" s="7"/>
    </row>
    <row r="559" spans="1:3" x14ac:dyDescent="0.3">
      <c r="A559" s="6"/>
      <c r="B559" s="6"/>
      <c r="C559" s="7"/>
    </row>
    <row r="560" spans="1:3" x14ac:dyDescent="0.3">
      <c r="A560" s="6"/>
      <c r="B560" s="6"/>
      <c r="C560" s="7"/>
    </row>
    <row r="561" spans="1:3" x14ac:dyDescent="0.3">
      <c r="A561" s="6"/>
      <c r="B561" s="6"/>
      <c r="C561" s="7"/>
    </row>
    <row r="562" spans="1:3" x14ac:dyDescent="0.3">
      <c r="A562" s="6"/>
      <c r="B562" s="6"/>
      <c r="C562" s="7"/>
    </row>
    <row r="563" spans="1:3" x14ac:dyDescent="0.3">
      <c r="A563" s="6"/>
      <c r="B563" s="6"/>
      <c r="C563" s="7"/>
    </row>
    <row r="564" spans="1:3" x14ac:dyDescent="0.3">
      <c r="A564" s="6"/>
      <c r="B564" s="6"/>
      <c r="C564" s="7"/>
    </row>
    <row r="565" spans="1:3" x14ac:dyDescent="0.3">
      <c r="A565" s="6"/>
      <c r="B565" s="6"/>
      <c r="C565" s="7"/>
    </row>
    <row r="566" spans="1:3" x14ac:dyDescent="0.3">
      <c r="A566" s="6"/>
      <c r="B566" s="6"/>
      <c r="C566" s="7"/>
    </row>
    <row r="567" spans="1:3" x14ac:dyDescent="0.3">
      <c r="A567" s="6"/>
      <c r="B567" s="6"/>
      <c r="C567" s="7"/>
    </row>
    <row r="568" spans="1:3" x14ac:dyDescent="0.3">
      <c r="A568" s="6"/>
      <c r="B568" s="6"/>
      <c r="C568" s="7"/>
    </row>
    <row r="569" spans="1:3" x14ac:dyDescent="0.3">
      <c r="A569" s="6"/>
      <c r="B569" s="6"/>
      <c r="C569" s="7"/>
    </row>
    <row r="570" spans="1:3" x14ac:dyDescent="0.3">
      <c r="A570" s="6"/>
      <c r="B570" s="6"/>
      <c r="C570" s="7"/>
    </row>
    <row r="571" spans="1:3" x14ac:dyDescent="0.3">
      <c r="A571" s="6"/>
      <c r="B571" s="6"/>
      <c r="C571" s="7"/>
    </row>
    <row r="572" spans="1:3" x14ac:dyDescent="0.3">
      <c r="A572" s="6"/>
      <c r="B572" s="6"/>
      <c r="C572" s="7"/>
    </row>
    <row r="573" spans="1:3" x14ac:dyDescent="0.3">
      <c r="A573" s="6"/>
      <c r="B573" s="6"/>
      <c r="C573" s="7"/>
    </row>
    <row r="574" spans="1:3" x14ac:dyDescent="0.3">
      <c r="A574" s="6"/>
      <c r="B574" s="6"/>
      <c r="C574" s="7"/>
    </row>
    <row r="575" spans="1:3" x14ac:dyDescent="0.3">
      <c r="A575" s="6"/>
      <c r="B575" s="6"/>
      <c r="C575" s="7"/>
    </row>
    <row r="576" spans="1:3" x14ac:dyDescent="0.3">
      <c r="A576" s="6"/>
      <c r="B576" s="6"/>
      <c r="C576" s="7"/>
    </row>
    <row r="577" spans="1:3" x14ac:dyDescent="0.3">
      <c r="A577" s="6"/>
      <c r="B577" s="6"/>
      <c r="C577" s="7"/>
    </row>
    <row r="578" spans="1:3" x14ac:dyDescent="0.3">
      <c r="A578" s="6"/>
      <c r="B578" s="6"/>
      <c r="C578" s="7"/>
    </row>
    <row r="579" spans="1:3" x14ac:dyDescent="0.3">
      <c r="A579" s="6"/>
      <c r="B579" s="6"/>
      <c r="C579" s="7"/>
    </row>
    <row r="580" spans="1:3" x14ac:dyDescent="0.3">
      <c r="A580" s="6"/>
      <c r="B580" s="6"/>
      <c r="C580" s="7"/>
    </row>
    <row r="581" spans="1:3" x14ac:dyDescent="0.3">
      <c r="A581" s="6"/>
      <c r="B581" s="6"/>
      <c r="C581" s="7"/>
    </row>
    <row r="582" spans="1:3" x14ac:dyDescent="0.3">
      <c r="A582" s="6"/>
      <c r="B582" s="6"/>
      <c r="C582" s="7"/>
    </row>
    <row r="583" spans="1:3" x14ac:dyDescent="0.3">
      <c r="A583" s="6"/>
      <c r="B583" s="6"/>
      <c r="C583" s="7"/>
    </row>
    <row r="584" spans="1:3" x14ac:dyDescent="0.3">
      <c r="A584" s="6"/>
      <c r="B584" s="6"/>
      <c r="C584" s="7"/>
    </row>
    <row r="585" spans="1:3" x14ac:dyDescent="0.3">
      <c r="A585" s="6"/>
      <c r="B585" s="6"/>
      <c r="C585" s="7"/>
    </row>
    <row r="586" spans="1:3" x14ac:dyDescent="0.3">
      <c r="A586" s="6"/>
      <c r="B586" s="6"/>
      <c r="C586" s="7"/>
    </row>
    <row r="587" spans="1:3" x14ac:dyDescent="0.3">
      <c r="A587" s="6"/>
      <c r="B587" s="6"/>
      <c r="C587" s="7"/>
    </row>
    <row r="588" spans="1:3" x14ac:dyDescent="0.3">
      <c r="A588" s="6"/>
      <c r="B588" s="6"/>
      <c r="C588" s="7"/>
    </row>
    <row r="589" spans="1:3" x14ac:dyDescent="0.3">
      <c r="A589" s="6"/>
      <c r="B589" s="6"/>
      <c r="C589" s="7"/>
    </row>
    <row r="590" spans="1:3" x14ac:dyDescent="0.3">
      <c r="A590" s="6"/>
      <c r="B590" s="6"/>
      <c r="C590" s="7"/>
    </row>
    <row r="591" spans="1:3" x14ac:dyDescent="0.3">
      <c r="A591" s="6"/>
      <c r="B591" s="6"/>
      <c r="C591" s="7"/>
    </row>
    <row r="592" spans="1:3" x14ac:dyDescent="0.3">
      <c r="A592" s="6"/>
      <c r="B592" s="6"/>
      <c r="C592" s="7"/>
    </row>
    <row r="593" spans="1:3" x14ac:dyDescent="0.3">
      <c r="A593" s="6"/>
      <c r="B593" s="6"/>
      <c r="C593" s="7"/>
    </row>
    <row r="594" spans="1:3" x14ac:dyDescent="0.3">
      <c r="A594" s="6"/>
      <c r="B594" s="6"/>
      <c r="C594" s="7"/>
    </row>
    <row r="595" spans="1:3" x14ac:dyDescent="0.3">
      <c r="A595" s="6"/>
      <c r="B595" s="6"/>
      <c r="C595" s="7"/>
    </row>
    <row r="596" spans="1:3" x14ac:dyDescent="0.3">
      <c r="A596" s="6"/>
      <c r="B596" s="6"/>
      <c r="C596" s="7"/>
    </row>
    <row r="597" spans="1:3" x14ac:dyDescent="0.3">
      <c r="A597" s="6"/>
      <c r="B597" s="6"/>
      <c r="C597" s="7"/>
    </row>
    <row r="598" spans="1:3" x14ac:dyDescent="0.3">
      <c r="A598" s="6"/>
      <c r="B598" s="6"/>
      <c r="C598" s="7"/>
    </row>
    <row r="599" spans="1:3" x14ac:dyDescent="0.3">
      <c r="A599" s="6"/>
      <c r="B599" s="6"/>
      <c r="C599" s="7"/>
    </row>
    <row r="600" spans="1:3" x14ac:dyDescent="0.3">
      <c r="A600" s="6"/>
      <c r="B600" s="6"/>
      <c r="C600" s="7"/>
    </row>
    <row r="601" spans="1:3" x14ac:dyDescent="0.3">
      <c r="A601" s="6"/>
      <c r="B601" s="6"/>
      <c r="C601" s="7"/>
    </row>
    <row r="602" spans="1:3" x14ac:dyDescent="0.3">
      <c r="A602" s="6"/>
      <c r="B602" s="6"/>
      <c r="C602" s="7"/>
    </row>
    <row r="603" spans="1:3" x14ac:dyDescent="0.3">
      <c r="A603" s="6"/>
      <c r="B603" s="6"/>
      <c r="C603" s="7"/>
    </row>
    <row r="604" spans="1:3" x14ac:dyDescent="0.3">
      <c r="A604" s="6"/>
      <c r="B604" s="6"/>
      <c r="C604" s="7"/>
    </row>
    <row r="605" spans="1:3" x14ac:dyDescent="0.3">
      <c r="A605" s="6"/>
      <c r="B605" s="6"/>
      <c r="C605" s="7"/>
    </row>
    <row r="606" spans="1:3" x14ac:dyDescent="0.3">
      <c r="A606" s="6"/>
      <c r="B606" s="6"/>
      <c r="C606" s="7"/>
    </row>
    <row r="607" spans="1:3" x14ac:dyDescent="0.3">
      <c r="A607" s="6"/>
      <c r="B607" s="6"/>
      <c r="C607" s="7"/>
    </row>
    <row r="608" spans="1:3" x14ac:dyDescent="0.3">
      <c r="A608" s="6"/>
      <c r="B608" s="6"/>
      <c r="C608" s="7"/>
    </row>
    <row r="609" spans="1:3" x14ac:dyDescent="0.3">
      <c r="A609" s="6"/>
      <c r="B609" s="6"/>
      <c r="C609" s="7"/>
    </row>
    <row r="610" spans="1:3" x14ac:dyDescent="0.3">
      <c r="A610" s="6"/>
      <c r="B610" s="6"/>
      <c r="C610" s="7"/>
    </row>
    <row r="611" spans="1:3" x14ac:dyDescent="0.3">
      <c r="A611" s="6"/>
      <c r="B611" s="6"/>
      <c r="C611" s="7"/>
    </row>
    <row r="612" spans="1:3" x14ac:dyDescent="0.3">
      <c r="A612" s="6"/>
      <c r="B612" s="6"/>
      <c r="C612" s="7"/>
    </row>
    <row r="613" spans="1:3" x14ac:dyDescent="0.3">
      <c r="A613" s="6"/>
      <c r="B613" s="6"/>
      <c r="C613" s="7"/>
    </row>
    <row r="614" spans="1:3" x14ac:dyDescent="0.3">
      <c r="A614" s="6"/>
      <c r="B614" s="6"/>
      <c r="C614" s="7"/>
    </row>
    <row r="615" spans="1:3" x14ac:dyDescent="0.3">
      <c r="A615" s="6"/>
      <c r="B615" s="6"/>
      <c r="C615" s="7"/>
    </row>
    <row r="616" spans="1:3" x14ac:dyDescent="0.3">
      <c r="A616" s="6"/>
      <c r="B616" s="6"/>
      <c r="C616" s="7"/>
    </row>
    <row r="617" spans="1:3" x14ac:dyDescent="0.3">
      <c r="A617" s="6"/>
      <c r="B617" s="6"/>
      <c r="C617" s="7"/>
    </row>
    <row r="618" spans="1:3" x14ac:dyDescent="0.3">
      <c r="A618" s="6"/>
      <c r="B618" s="6"/>
      <c r="C618" s="7"/>
    </row>
    <row r="619" spans="1:3" x14ac:dyDescent="0.3">
      <c r="A619" s="6"/>
      <c r="B619" s="6"/>
      <c r="C619" s="7"/>
    </row>
    <row r="620" spans="1:3" x14ac:dyDescent="0.3">
      <c r="A620" s="6"/>
      <c r="B620" s="6"/>
      <c r="C620" s="7"/>
    </row>
    <row r="621" spans="1:3" x14ac:dyDescent="0.3">
      <c r="A621" s="6"/>
      <c r="B621" s="6"/>
      <c r="C621" s="7"/>
    </row>
    <row r="622" spans="1:3" x14ac:dyDescent="0.3">
      <c r="A622" s="6"/>
      <c r="B622" s="6"/>
      <c r="C622" s="7"/>
    </row>
    <row r="623" spans="1:3" x14ac:dyDescent="0.3">
      <c r="A623" s="6"/>
      <c r="B623" s="6"/>
      <c r="C623" s="7"/>
    </row>
    <row r="624" spans="1:3" x14ac:dyDescent="0.3">
      <c r="A624" s="6"/>
      <c r="B624" s="6"/>
      <c r="C624" s="7"/>
    </row>
    <row r="625" spans="1:3" x14ac:dyDescent="0.3">
      <c r="A625" s="6"/>
      <c r="B625" s="6"/>
      <c r="C625" s="7"/>
    </row>
    <row r="626" spans="1:3" x14ac:dyDescent="0.3">
      <c r="A626" s="6"/>
      <c r="B626" s="6"/>
      <c r="C626" s="7"/>
    </row>
    <row r="627" spans="1:3" x14ac:dyDescent="0.3">
      <c r="A627" s="6"/>
      <c r="B627" s="6"/>
      <c r="C627" s="7"/>
    </row>
    <row r="628" spans="1:3" x14ac:dyDescent="0.3">
      <c r="A628" s="6"/>
      <c r="B628" s="6"/>
      <c r="C628" s="7"/>
    </row>
    <row r="629" spans="1:3" x14ac:dyDescent="0.3">
      <c r="A629" s="6"/>
      <c r="B629" s="6"/>
      <c r="C629" s="7"/>
    </row>
    <row r="630" spans="1:3" x14ac:dyDescent="0.3">
      <c r="A630" s="6"/>
      <c r="B630" s="6"/>
      <c r="C630" s="7"/>
    </row>
    <row r="631" spans="1:3" x14ac:dyDescent="0.3">
      <c r="A631" s="6"/>
      <c r="B631" s="6"/>
      <c r="C631" s="7"/>
    </row>
    <row r="632" spans="1:3" x14ac:dyDescent="0.3">
      <c r="A632" s="6"/>
      <c r="B632" s="6"/>
      <c r="C632" s="7"/>
    </row>
    <row r="633" spans="1:3" x14ac:dyDescent="0.3">
      <c r="A633" s="6"/>
      <c r="B633" s="6"/>
      <c r="C633" s="7"/>
    </row>
    <row r="634" spans="1:3" x14ac:dyDescent="0.3">
      <c r="A634" s="6"/>
      <c r="B634" s="6"/>
      <c r="C634" s="7"/>
    </row>
    <row r="635" spans="1:3" x14ac:dyDescent="0.3">
      <c r="A635" s="6"/>
      <c r="B635" s="6"/>
      <c r="C635" s="7"/>
    </row>
    <row r="636" spans="1:3" x14ac:dyDescent="0.3">
      <c r="A636" s="6"/>
      <c r="B636" s="6"/>
      <c r="C636" s="7"/>
    </row>
    <row r="637" spans="1:3" x14ac:dyDescent="0.3">
      <c r="A637" s="6"/>
      <c r="B637" s="6"/>
      <c r="C637" s="7"/>
    </row>
    <row r="638" spans="1:3" x14ac:dyDescent="0.3">
      <c r="A638" s="6"/>
      <c r="B638" s="6"/>
      <c r="C638" s="7"/>
    </row>
    <row r="639" spans="1:3" x14ac:dyDescent="0.3">
      <c r="A639" s="6"/>
      <c r="B639" s="6"/>
      <c r="C639" s="7"/>
    </row>
    <row r="640" spans="1:3" x14ac:dyDescent="0.3">
      <c r="A640" s="6"/>
      <c r="B640" s="6"/>
      <c r="C640" s="7"/>
    </row>
    <row r="641" spans="1:3" x14ac:dyDescent="0.3">
      <c r="A641" s="6"/>
      <c r="B641" s="6"/>
      <c r="C641" s="7"/>
    </row>
    <row r="642" spans="1:3" x14ac:dyDescent="0.3">
      <c r="A642" s="6"/>
      <c r="B642" s="6"/>
      <c r="C642" s="7"/>
    </row>
    <row r="643" spans="1:3" x14ac:dyDescent="0.3">
      <c r="A643" s="6"/>
      <c r="B643" s="6"/>
      <c r="C643" s="7"/>
    </row>
    <row r="644" spans="1:3" x14ac:dyDescent="0.3">
      <c r="A644" s="6"/>
      <c r="B644" s="6"/>
      <c r="C644" s="7"/>
    </row>
    <row r="645" spans="1:3" x14ac:dyDescent="0.3">
      <c r="A645" s="6"/>
      <c r="B645" s="6"/>
      <c r="C645" s="7"/>
    </row>
    <row r="646" spans="1:3" x14ac:dyDescent="0.3">
      <c r="A646" s="6"/>
      <c r="B646" s="6"/>
      <c r="C646" s="7"/>
    </row>
    <row r="647" spans="1:3" x14ac:dyDescent="0.3">
      <c r="A647" s="6"/>
      <c r="B647" s="6"/>
      <c r="C647" s="7"/>
    </row>
    <row r="648" spans="1:3" x14ac:dyDescent="0.3">
      <c r="A648" s="6"/>
      <c r="B648" s="6"/>
      <c r="C648" s="7"/>
    </row>
    <row r="649" spans="1:3" x14ac:dyDescent="0.3">
      <c r="A649" s="6"/>
      <c r="B649" s="6"/>
      <c r="C649" s="7"/>
    </row>
    <row r="650" spans="1:3" x14ac:dyDescent="0.3">
      <c r="A650" s="6"/>
      <c r="B650" s="6"/>
      <c r="C650" s="7"/>
    </row>
    <row r="651" spans="1:3" x14ac:dyDescent="0.3">
      <c r="A651" s="6"/>
      <c r="B651" s="6"/>
      <c r="C651" s="7"/>
    </row>
    <row r="652" spans="1:3" x14ac:dyDescent="0.3">
      <c r="A652" s="6"/>
      <c r="B652" s="6"/>
      <c r="C652" s="7"/>
    </row>
    <row r="653" spans="1:3" x14ac:dyDescent="0.3">
      <c r="A653" s="6"/>
      <c r="B653" s="6"/>
      <c r="C653" s="7"/>
    </row>
    <row r="654" spans="1:3" x14ac:dyDescent="0.3">
      <c r="A654" s="6"/>
      <c r="B654" s="6"/>
      <c r="C654" s="7"/>
    </row>
    <row r="655" spans="1:3" x14ac:dyDescent="0.3">
      <c r="A655" s="6"/>
      <c r="B655" s="6"/>
      <c r="C655" s="7"/>
    </row>
    <row r="656" spans="1:3" x14ac:dyDescent="0.3">
      <c r="A656" s="6"/>
      <c r="B656" s="6"/>
      <c r="C656" s="7"/>
    </row>
    <row r="657" spans="1:3" x14ac:dyDescent="0.3">
      <c r="A657" s="6"/>
      <c r="B657" s="6"/>
      <c r="C657" s="7"/>
    </row>
    <row r="658" spans="1:3" x14ac:dyDescent="0.3">
      <c r="A658" s="6"/>
      <c r="B658" s="6"/>
      <c r="C658" s="7"/>
    </row>
    <row r="659" spans="1:3" x14ac:dyDescent="0.3">
      <c r="A659" s="6"/>
      <c r="B659" s="6"/>
      <c r="C659" s="7"/>
    </row>
    <row r="660" spans="1:3" x14ac:dyDescent="0.3">
      <c r="A660" s="6"/>
      <c r="B660" s="6"/>
      <c r="C660" s="7"/>
    </row>
    <row r="661" spans="1:3" x14ac:dyDescent="0.3">
      <c r="A661" s="6"/>
      <c r="B661" s="6"/>
      <c r="C661" s="7"/>
    </row>
    <row r="662" spans="1:3" x14ac:dyDescent="0.3">
      <c r="A662" s="6"/>
      <c r="B662" s="6"/>
      <c r="C662" s="7"/>
    </row>
    <row r="663" spans="1:3" x14ac:dyDescent="0.3">
      <c r="A663" s="6"/>
      <c r="B663" s="6"/>
      <c r="C663" s="7"/>
    </row>
    <row r="664" spans="1:3" x14ac:dyDescent="0.3">
      <c r="A664" s="6"/>
      <c r="B664" s="6"/>
      <c r="C664" s="7"/>
    </row>
    <row r="665" spans="1:3" x14ac:dyDescent="0.3">
      <c r="A665" s="6"/>
      <c r="B665" s="6"/>
      <c r="C665" s="7"/>
    </row>
    <row r="666" spans="1:3" x14ac:dyDescent="0.3">
      <c r="A666" s="6"/>
      <c r="B666" s="6"/>
      <c r="C666" s="7"/>
    </row>
    <row r="667" spans="1:3" x14ac:dyDescent="0.3">
      <c r="A667" s="6"/>
      <c r="B667" s="6"/>
      <c r="C667" s="7"/>
    </row>
    <row r="668" spans="1:3" x14ac:dyDescent="0.3">
      <c r="A668" s="6"/>
      <c r="B668" s="6"/>
      <c r="C668" s="7"/>
    </row>
    <row r="669" spans="1:3" x14ac:dyDescent="0.3">
      <c r="A669" s="6"/>
      <c r="B669" s="6"/>
      <c r="C669" s="7"/>
    </row>
    <row r="670" spans="1:3" x14ac:dyDescent="0.3">
      <c r="A670" s="6"/>
      <c r="B670" s="6"/>
      <c r="C670" s="7"/>
    </row>
    <row r="671" spans="1:3" x14ac:dyDescent="0.3">
      <c r="A671" s="6"/>
      <c r="B671" s="6"/>
      <c r="C671" s="7"/>
    </row>
    <row r="672" spans="1:3" x14ac:dyDescent="0.3">
      <c r="A672" s="6"/>
      <c r="B672" s="6"/>
      <c r="C672" s="7"/>
    </row>
    <row r="673" spans="1:3" x14ac:dyDescent="0.3">
      <c r="A673" s="6"/>
      <c r="B673" s="6"/>
      <c r="C673" s="7"/>
    </row>
    <row r="674" spans="1:3" x14ac:dyDescent="0.3">
      <c r="A674" s="6"/>
      <c r="B674" s="6"/>
      <c r="C674" s="7"/>
    </row>
    <row r="675" spans="1:3" x14ac:dyDescent="0.3">
      <c r="A675" s="6"/>
      <c r="B675" s="6"/>
      <c r="C675" s="7"/>
    </row>
    <row r="676" spans="1:3" x14ac:dyDescent="0.3">
      <c r="A676" s="6"/>
      <c r="B676" s="6"/>
      <c r="C676" s="7"/>
    </row>
    <row r="677" spans="1:3" x14ac:dyDescent="0.3">
      <c r="A677" s="6"/>
      <c r="B677" s="6"/>
      <c r="C677" s="7"/>
    </row>
    <row r="678" spans="1:3" x14ac:dyDescent="0.3">
      <c r="A678" s="6"/>
      <c r="B678" s="6"/>
      <c r="C678" s="7"/>
    </row>
    <row r="679" spans="1:3" x14ac:dyDescent="0.3">
      <c r="A679" s="6"/>
      <c r="B679" s="6"/>
      <c r="C679" s="7"/>
    </row>
    <row r="680" spans="1:3" x14ac:dyDescent="0.3">
      <c r="A680" s="6"/>
      <c r="B680" s="6"/>
      <c r="C680" s="7"/>
    </row>
    <row r="681" spans="1:3" x14ac:dyDescent="0.3">
      <c r="A681" s="6"/>
      <c r="B681" s="6"/>
      <c r="C681" s="7"/>
    </row>
    <row r="682" spans="1:3" x14ac:dyDescent="0.3">
      <c r="A682" s="6"/>
      <c r="B682" s="6"/>
      <c r="C682" s="7"/>
    </row>
    <row r="683" spans="1:3" x14ac:dyDescent="0.3">
      <c r="A683" s="6"/>
      <c r="B683" s="6"/>
      <c r="C683" s="7"/>
    </row>
    <row r="684" spans="1:3" x14ac:dyDescent="0.3">
      <c r="A684" s="6"/>
      <c r="B684" s="6"/>
      <c r="C684" s="7"/>
    </row>
    <row r="685" spans="1:3" x14ac:dyDescent="0.3">
      <c r="A685" s="6"/>
      <c r="B685" s="6"/>
      <c r="C685" s="7"/>
    </row>
    <row r="686" spans="1:3" x14ac:dyDescent="0.3">
      <c r="A686" s="6"/>
      <c r="B686" s="6"/>
      <c r="C686" s="7"/>
    </row>
    <row r="687" spans="1:3" x14ac:dyDescent="0.3">
      <c r="A687" s="6"/>
      <c r="B687" s="6"/>
      <c r="C687" s="7"/>
    </row>
    <row r="688" spans="1:3" x14ac:dyDescent="0.3">
      <c r="A688" s="6"/>
      <c r="B688" s="6"/>
      <c r="C688" s="7"/>
    </row>
    <row r="689" spans="1:3" x14ac:dyDescent="0.3">
      <c r="A689" s="6"/>
      <c r="B689" s="6"/>
      <c r="C689" s="7"/>
    </row>
    <row r="690" spans="1:3" x14ac:dyDescent="0.3">
      <c r="A690" s="6"/>
      <c r="B690" s="6"/>
      <c r="C690" s="7"/>
    </row>
    <row r="691" spans="1:3" x14ac:dyDescent="0.3">
      <c r="A691" s="6"/>
      <c r="B691" s="6"/>
      <c r="C691" s="7"/>
    </row>
    <row r="692" spans="1:3" x14ac:dyDescent="0.3">
      <c r="A692" s="6"/>
      <c r="B692" s="6"/>
      <c r="C692" s="7"/>
    </row>
    <row r="693" spans="1:3" x14ac:dyDescent="0.3">
      <c r="A693" s="6"/>
      <c r="B693" s="6"/>
      <c r="C693" s="7"/>
    </row>
    <row r="694" spans="1:3" x14ac:dyDescent="0.3">
      <c r="A694" s="6"/>
      <c r="B694" s="6"/>
      <c r="C694" s="7"/>
    </row>
    <row r="695" spans="1:3" x14ac:dyDescent="0.3">
      <c r="A695" s="6"/>
      <c r="B695" s="6"/>
      <c r="C695" s="7"/>
    </row>
    <row r="696" spans="1:3" x14ac:dyDescent="0.3">
      <c r="A696" s="6"/>
      <c r="B696" s="6"/>
      <c r="C696" s="7"/>
    </row>
    <row r="697" spans="1:3" x14ac:dyDescent="0.3">
      <c r="A697" s="6"/>
      <c r="B697" s="6"/>
      <c r="C697" s="7"/>
    </row>
    <row r="698" spans="1:3" x14ac:dyDescent="0.3">
      <c r="A698" s="6"/>
      <c r="B698" s="6"/>
      <c r="C698" s="7"/>
    </row>
    <row r="699" spans="1:3" x14ac:dyDescent="0.3">
      <c r="A699" s="6"/>
      <c r="B699" s="6"/>
      <c r="C699" s="7"/>
    </row>
    <row r="700" spans="1:3" x14ac:dyDescent="0.3">
      <c r="A700" s="6"/>
      <c r="B700" s="6"/>
      <c r="C700" s="7"/>
    </row>
    <row r="701" spans="1:3" x14ac:dyDescent="0.3">
      <c r="A701" s="6"/>
      <c r="B701" s="6"/>
      <c r="C701" s="7"/>
    </row>
    <row r="702" spans="1:3" x14ac:dyDescent="0.3">
      <c r="A702" s="6"/>
      <c r="B702" s="6"/>
      <c r="C702" s="7"/>
    </row>
    <row r="703" spans="1:3" x14ac:dyDescent="0.3">
      <c r="A703" s="6"/>
      <c r="B703" s="6"/>
      <c r="C703" s="7"/>
    </row>
    <row r="704" spans="1:3" x14ac:dyDescent="0.3">
      <c r="A704" s="6"/>
      <c r="B704" s="6"/>
      <c r="C704" s="7"/>
    </row>
    <row r="705" spans="1:3" x14ac:dyDescent="0.3">
      <c r="A705" s="6"/>
      <c r="B705" s="6"/>
      <c r="C705" s="7"/>
    </row>
    <row r="706" spans="1:3" x14ac:dyDescent="0.3">
      <c r="A706" s="6"/>
      <c r="B706" s="6"/>
      <c r="C706" s="7"/>
    </row>
    <row r="707" spans="1:3" x14ac:dyDescent="0.3">
      <c r="A707" s="6"/>
      <c r="B707" s="6"/>
      <c r="C707" s="7"/>
    </row>
    <row r="708" spans="1:3" x14ac:dyDescent="0.3">
      <c r="A708" s="6"/>
      <c r="B708" s="6"/>
      <c r="C708" s="7"/>
    </row>
    <row r="709" spans="1:3" x14ac:dyDescent="0.3">
      <c r="A709" s="6"/>
      <c r="B709" s="6"/>
      <c r="C709" s="7"/>
    </row>
    <row r="710" spans="1:3" x14ac:dyDescent="0.3">
      <c r="A710" s="6"/>
      <c r="B710" s="6"/>
      <c r="C710" s="7"/>
    </row>
    <row r="711" spans="1:3" x14ac:dyDescent="0.3">
      <c r="A711" s="6"/>
      <c r="B711" s="6"/>
      <c r="C711" s="7"/>
    </row>
    <row r="712" spans="1:3" x14ac:dyDescent="0.3">
      <c r="A712" s="6"/>
      <c r="B712" s="6"/>
      <c r="C712" s="7"/>
    </row>
    <row r="713" spans="1:3" x14ac:dyDescent="0.3">
      <c r="A713" s="6"/>
      <c r="B713" s="6"/>
      <c r="C713" s="7"/>
    </row>
    <row r="714" spans="1:3" x14ac:dyDescent="0.3">
      <c r="A714" s="6"/>
      <c r="B714" s="6"/>
      <c r="C714" s="7"/>
    </row>
    <row r="715" spans="1:3" x14ac:dyDescent="0.3">
      <c r="A715" s="6"/>
      <c r="B715" s="6"/>
      <c r="C715" s="7"/>
    </row>
    <row r="716" spans="1:3" x14ac:dyDescent="0.3">
      <c r="A716" s="6"/>
      <c r="B716" s="6"/>
      <c r="C716" s="7"/>
    </row>
    <row r="717" spans="1:3" x14ac:dyDescent="0.3">
      <c r="A717" s="6"/>
      <c r="B717" s="6"/>
      <c r="C717" s="7"/>
    </row>
    <row r="718" spans="1:3" x14ac:dyDescent="0.3">
      <c r="A718" s="6"/>
      <c r="B718" s="6"/>
      <c r="C718" s="7"/>
    </row>
    <row r="719" spans="1:3" x14ac:dyDescent="0.3">
      <c r="A719" s="6"/>
      <c r="B719" s="6"/>
      <c r="C719" s="7"/>
    </row>
    <row r="720" spans="1:3" x14ac:dyDescent="0.3">
      <c r="A720" s="6"/>
      <c r="B720" s="6"/>
      <c r="C720" s="7"/>
    </row>
    <row r="721" spans="1:3" x14ac:dyDescent="0.3">
      <c r="A721" s="6"/>
      <c r="B721" s="6"/>
      <c r="C721" s="7"/>
    </row>
    <row r="722" spans="1:3" x14ac:dyDescent="0.3">
      <c r="A722" s="6"/>
      <c r="B722" s="6"/>
      <c r="C722" s="7"/>
    </row>
    <row r="723" spans="1:3" x14ac:dyDescent="0.3">
      <c r="A723" s="6"/>
      <c r="B723" s="6"/>
      <c r="C723" s="7"/>
    </row>
    <row r="724" spans="1:3" x14ac:dyDescent="0.3">
      <c r="A724" s="6"/>
      <c r="B724" s="6"/>
      <c r="C724" s="7"/>
    </row>
    <row r="725" spans="1:3" x14ac:dyDescent="0.3">
      <c r="A725" s="6"/>
      <c r="B725" s="6"/>
      <c r="C725" s="7"/>
    </row>
    <row r="726" spans="1:3" x14ac:dyDescent="0.3">
      <c r="A726" s="6"/>
      <c r="B726" s="6"/>
      <c r="C726" s="7"/>
    </row>
    <row r="727" spans="1:3" x14ac:dyDescent="0.3">
      <c r="A727" s="6"/>
      <c r="B727" s="6"/>
      <c r="C727" s="7"/>
    </row>
    <row r="728" spans="1:3" x14ac:dyDescent="0.3">
      <c r="A728" s="6"/>
      <c r="B728" s="6"/>
      <c r="C728" s="7"/>
    </row>
    <row r="729" spans="1:3" x14ac:dyDescent="0.3">
      <c r="A729" s="6"/>
      <c r="B729" s="6"/>
      <c r="C729" s="7"/>
    </row>
    <row r="730" spans="1:3" x14ac:dyDescent="0.3">
      <c r="A730" s="6"/>
      <c r="B730" s="6"/>
      <c r="C730" s="7"/>
    </row>
    <row r="731" spans="1:3" x14ac:dyDescent="0.3">
      <c r="A731" s="6"/>
      <c r="B731" s="6"/>
      <c r="C731" s="7"/>
    </row>
    <row r="732" spans="1:3" x14ac:dyDescent="0.3">
      <c r="A732" s="6"/>
      <c r="B732" s="6"/>
      <c r="C732" s="7"/>
    </row>
    <row r="733" spans="1:3" x14ac:dyDescent="0.3">
      <c r="A733" s="6"/>
      <c r="B733" s="6"/>
      <c r="C733" s="7"/>
    </row>
    <row r="734" spans="1:3" x14ac:dyDescent="0.3">
      <c r="A734" s="6"/>
      <c r="B734" s="6"/>
      <c r="C734" s="7"/>
    </row>
    <row r="735" spans="1:3" x14ac:dyDescent="0.3">
      <c r="A735" s="6"/>
      <c r="B735" s="6"/>
      <c r="C735" s="7"/>
    </row>
    <row r="736" spans="1:3" x14ac:dyDescent="0.3">
      <c r="A736" s="6"/>
      <c r="B736" s="6"/>
      <c r="C736" s="7"/>
    </row>
    <row r="737" spans="1:3" x14ac:dyDescent="0.3">
      <c r="A737" s="6"/>
      <c r="B737" s="6"/>
      <c r="C737" s="7"/>
    </row>
    <row r="738" spans="1:3" x14ac:dyDescent="0.3">
      <c r="A738" s="6"/>
      <c r="B738" s="6"/>
      <c r="C738" s="7"/>
    </row>
    <row r="739" spans="1:3" x14ac:dyDescent="0.3">
      <c r="A739" s="6"/>
      <c r="B739" s="6"/>
      <c r="C739" s="7"/>
    </row>
    <row r="740" spans="1:3" x14ac:dyDescent="0.3">
      <c r="A740" s="6"/>
      <c r="B740" s="6"/>
      <c r="C740" s="7"/>
    </row>
    <row r="741" spans="1:3" x14ac:dyDescent="0.3">
      <c r="A741" s="6"/>
      <c r="B741" s="6"/>
      <c r="C741" s="7"/>
    </row>
    <row r="742" spans="1:3" x14ac:dyDescent="0.3">
      <c r="A742" s="6"/>
      <c r="B742" s="6"/>
      <c r="C742" s="7"/>
    </row>
    <row r="743" spans="1:3" x14ac:dyDescent="0.3">
      <c r="A743" s="6"/>
      <c r="B743" s="6"/>
      <c r="C743" s="7"/>
    </row>
    <row r="744" spans="1:3" x14ac:dyDescent="0.3">
      <c r="A744" s="6"/>
      <c r="B744" s="6"/>
      <c r="C744" s="7"/>
    </row>
    <row r="745" spans="1:3" x14ac:dyDescent="0.3">
      <c r="A745" s="6"/>
      <c r="B745" s="6"/>
      <c r="C745" s="7"/>
    </row>
    <row r="746" spans="1:3" x14ac:dyDescent="0.3">
      <c r="A746" s="6"/>
      <c r="B746" s="6"/>
      <c r="C746" s="7"/>
    </row>
    <row r="747" spans="1:3" x14ac:dyDescent="0.3">
      <c r="A747" s="6"/>
      <c r="B747" s="6"/>
      <c r="C747" s="7"/>
    </row>
    <row r="748" spans="1:3" x14ac:dyDescent="0.3">
      <c r="A748" s="6"/>
      <c r="B748" s="6"/>
      <c r="C748" s="7"/>
    </row>
    <row r="749" spans="1:3" x14ac:dyDescent="0.3">
      <c r="A749" s="6"/>
      <c r="B749" s="6"/>
      <c r="C749" s="7"/>
    </row>
    <row r="750" spans="1:3" x14ac:dyDescent="0.3">
      <c r="A750" s="6"/>
      <c r="B750" s="6"/>
      <c r="C750" s="7"/>
    </row>
    <row r="751" spans="1:3" x14ac:dyDescent="0.3">
      <c r="A751" s="6"/>
      <c r="B751" s="6"/>
      <c r="C751" s="7"/>
    </row>
    <row r="752" spans="1:3" x14ac:dyDescent="0.3">
      <c r="A752" s="6"/>
      <c r="B752" s="6"/>
      <c r="C752" s="7"/>
    </row>
    <row r="753" spans="1:3" x14ac:dyDescent="0.3">
      <c r="A753" s="6"/>
      <c r="B753" s="6"/>
      <c r="C753" s="7"/>
    </row>
    <row r="754" spans="1:3" x14ac:dyDescent="0.3">
      <c r="A754" s="6"/>
      <c r="B754" s="6"/>
      <c r="C754" s="7"/>
    </row>
    <row r="755" spans="1:3" x14ac:dyDescent="0.3">
      <c r="A755" s="6"/>
      <c r="B755" s="6"/>
      <c r="C755" s="7"/>
    </row>
    <row r="756" spans="1:3" x14ac:dyDescent="0.3">
      <c r="A756" s="6"/>
      <c r="B756" s="6"/>
      <c r="C756" s="7"/>
    </row>
    <row r="757" spans="1:3" x14ac:dyDescent="0.3">
      <c r="A757" s="6"/>
      <c r="B757" s="6"/>
      <c r="C757" s="7"/>
    </row>
    <row r="758" spans="1:3" x14ac:dyDescent="0.3">
      <c r="A758" s="6"/>
      <c r="B758" s="6"/>
      <c r="C758" s="7"/>
    </row>
    <row r="759" spans="1:3" x14ac:dyDescent="0.3">
      <c r="A759" s="6"/>
      <c r="B759" s="6"/>
      <c r="C759" s="7"/>
    </row>
    <row r="760" spans="1:3" x14ac:dyDescent="0.3">
      <c r="A760" s="6"/>
      <c r="B760" s="6"/>
      <c r="C760" s="7"/>
    </row>
    <row r="761" spans="1:3" x14ac:dyDescent="0.3">
      <c r="A761" s="6"/>
      <c r="B761" s="6"/>
      <c r="C761" s="7"/>
    </row>
    <row r="762" spans="1:3" x14ac:dyDescent="0.3">
      <c r="A762" s="6"/>
      <c r="B762" s="6"/>
      <c r="C762" s="7"/>
    </row>
    <row r="763" spans="1:3" x14ac:dyDescent="0.3">
      <c r="A763" s="6"/>
      <c r="B763" s="6"/>
      <c r="C763" s="7"/>
    </row>
    <row r="764" spans="1:3" x14ac:dyDescent="0.3">
      <c r="A764" s="6"/>
      <c r="B764" s="6"/>
      <c r="C764" s="7"/>
    </row>
    <row r="765" spans="1:3" x14ac:dyDescent="0.3">
      <c r="A765" s="6"/>
      <c r="B765" s="6"/>
      <c r="C765" s="7"/>
    </row>
    <row r="766" spans="1:3" x14ac:dyDescent="0.3">
      <c r="A766" s="6"/>
      <c r="B766" s="6"/>
      <c r="C766" s="7"/>
    </row>
    <row r="767" spans="1:3" x14ac:dyDescent="0.3">
      <c r="A767" s="6"/>
      <c r="B767" s="6"/>
      <c r="C767" s="7"/>
    </row>
    <row r="768" spans="1:3" x14ac:dyDescent="0.3">
      <c r="A768" s="6"/>
      <c r="B768" s="6"/>
      <c r="C768" s="7"/>
    </row>
    <row r="769" spans="1:3" x14ac:dyDescent="0.3">
      <c r="A769" s="6"/>
      <c r="B769" s="6"/>
      <c r="C769" s="7"/>
    </row>
    <row r="770" spans="1:3" x14ac:dyDescent="0.3">
      <c r="A770" s="6"/>
      <c r="B770" s="6"/>
      <c r="C770" s="7"/>
    </row>
    <row r="771" spans="1:3" x14ac:dyDescent="0.3">
      <c r="A771" s="6"/>
      <c r="B771" s="6"/>
      <c r="C771" s="7"/>
    </row>
    <row r="772" spans="1:3" x14ac:dyDescent="0.3">
      <c r="A772" s="6"/>
      <c r="B772" s="6"/>
      <c r="C772" s="7"/>
    </row>
    <row r="773" spans="1:3" x14ac:dyDescent="0.3">
      <c r="A773" s="6"/>
      <c r="B773" s="6"/>
      <c r="C773" s="7"/>
    </row>
    <row r="774" spans="1:3" x14ac:dyDescent="0.3">
      <c r="A774" s="6"/>
      <c r="B774" s="6"/>
      <c r="C774" s="7"/>
    </row>
    <row r="775" spans="1:3" x14ac:dyDescent="0.3">
      <c r="A775" s="6"/>
      <c r="B775" s="6"/>
      <c r="C775" s="7"/>
    </row>
    <row r="776" spans="1:3" x14ac:dyDescent="0.3">
      <c r="A776" s="6"/>
      <c r="B776" s="6"/>
      <c r="C776" s="7"/>
    </row>
    <row r="777" spans="1:3" x14ac:dyDescent="0.3">
      <c r="A777" s="6"/>
      <c r="B777" s="6"/>
      <c r="C777" s="7"/>
    </row>
    <row r="778" spans="1:3" x14ac:dyDescent="0.3">
      <c r="A778" s="6"/>
      <c r="B778" s="6"/>
      <c r="C778" s="7"/>
    </row>
    <row r="779" spans="1:3" x14ac:dyDescent="0.3">
      <c r="A779" s="6"/>
      <c r="B779" s="6"/>
      <c r="C779" s="7"/>
    </row>
    <row r="780" spans="1:3" x14ac:dyDescent="0.3">
      <c r="A780" s="6"/>
      <c r="B780" s="6"/>
      <c r="C780" s="7"/>
    </row>
    <row r="781" spans="1:3" x14ac:dyDescent="0.3">
      <c r="A781" s="6"/>
      <c r="B781" s="6"/>
      <c r="C781" s="7"/>
    </row>
    <row r="782" spans="1:3" x14ac:dyDescent="0.3">
      <c r="A782" s="6"/>
      <c r="B782" s="6"/>
      <c r="C782" s="7"/>
    </row>
    <row r="783" spans="1:3" x14ac:dyDescent="0.3">
      <c r="A783" s="6"/>
      <c r="B783" s="6"/>
      <c r="C783" s="7"/>
    </row>
    <row r="784" spans="1:3" x14ac:dyDescent="0.3">
      <c r="A784" s="6"/>
      <c r="B784" s="6"/>
      <c r="C784" s="7"/>
    </row>
    <row r="785" spans="1:3" x14ac:dyDescent="0.3">
      <c r="A785" s="6"/>
      <c r="B785" s="6"/>
      <c r="C785" s="7"/>
    </row>
    <row r="786" spans="1:3" x14ac:dyDescent="0.3">
      <c r="A786" s="6"/>
      <c r="B786" s="6"/>
      <c r="C786" s="7"/>
    </row>
    <row r="787" spans="1:3" x14ac:dyDescent="0.3">
      <c r="A787" s="6"/>
      <c r="B787" s="6"/>
      <c r="C787" s="7"/>
    </row>
    <row r="788" spans="1:3" x14ac:dyDescent="0.3">
      <c r="A788" s="6"/>
      <c r="B788" s="6"/>
      <c r="C788" s="7"/>
    </row>
    <row r="789" spans="1:3" x14ac:dyDescent="0.3">
      <c r="A789" s="6"/>
      <c r="B789" s="6"/>
      <c r="C789" s="7"/>
    </row>
    <row r="790" spans="1:3" x14ac:dyDescent="0.3">
      <c r="A790" s="6"/>
      <c r="B790" s="6"/>
      <c r="C790" s="7"/>
    </row>
    <row r="791" spans="1:3" x14ac:dyDescent="0.3">
      <c r="A791" s="6"/>
      <c r="B791" s="6"/>
      <c r="C791" s="7"/>
    </row>
    <row r="792" spans="1:3" x14ac:dyDescent="0.3">
      <c r="A792" s="6"/>
      <c r="B792" s="6"/>
      <c r="C792" s="7"/>
    </row>
    <row r="793" spans="1:3" x14ac:dyDescent="0.3">
      <c r="A793" s="6"/>
      <c r="B793" s="6"/>
      <c r="C793" s="7"/>
    </row>
    <row r="794" spans="1:3" x14ac:dyDescent="0.3">
      <c r="A794" s="6"/>
      <c r="B794" s="6"/>
      <c r="C794" s="7"/>
    </row>
    <row r="795" spans="1:3" x14ac:dyDescent="0.3">
      <c r="A795" s="6"/>
      <c r="B795" s="6"/>
      <c r="C795" s="7"/>
    </row>
    <row r="796" spans="1:3" x14ac:dyDescent="0.3">
      <c r="A796" s="6"/>
      <c r="B796" s="6"/>
      <c r="C796" s="7"/>
    </row>
    <row r="797" spans="1:3" x14ac:dyDescent="0.3">
      <c r="A797" s="6"/>
      <c r="B797" s="6"/>
      <c r="C797" s="7"/>
    </row>
    <row r="798" spans="1:3" x14ac:dyDescent="0.3">
      <c r="A798" s="6"/>
      <c r="B798" s="6"/>
      <c r="C798" s="7"/>
    </row>
    <row r="799" spans="1:3" x14ac:dyDescent="0.3">
      <c r="A799" s="6"/>
      <c r="B799" s="6"/>
      <c r="C799" s="7"/>
    </row>
    <row r="800" spans="1:3" x14ac:dyDescent="0.3">
      <c r="A800" s="6"/>
      <c r="B800" s="6"/>
      <c r="C800" s="7"/>
    </row>
    <row r="801" spans="1:3" x14ac:dyDescent="0.3">
      <c r="A801" s="6"/>
      <c r="B801" s="6"/>
      <c r="C801" s="7"/>
    </row>
    <row r="802" spans="1:3" x14ac:dyDescent="0.3">
      <c r="A802" s="6"/>
      <c r="B802" s="6"/>
      <c r="C802" s="7"/>
    </row>
    <row r="803" spans="1:3" x14ac:dyDescent="0.3">
      <c r="A803" s="6"/>
      <c r="B803" s="6"/>
      <c r="C803" s="7"/>
    </row>
    <row r="804" spans="1:3" x14ac:dyDescent="0.3">
      <c r="A804" s="6"/>
      <c r="B804" s="6"/>
      <c r="C804" s="7"/>
    </row>
    <row r="805" spans="1:3" x14ac:dyDescent="0.3">
      <c r="A805" s="6"/>
      <c r="B805" s="6"/>
      <c r="C805" s="7"/>
    </row>
    <row r="806" spans="1:3" x14ac:dyDescent="0.3">
      <c r="A806" s="6"/>
      <c r="B806" s="6"/>
      <c r="C806" s="7"/>
    </row>
    <row r="807" spans="1:3" x14ac:dyDescent="0.3">
      <c r="A807" s="6"/>
      <c r="B807" s="6"/>
      <c r="C807" s="7"/>
    </row>
    <row r="808" spans="1:3" x14ac:dyDescent="0.3">
      <c r="A808" s="6"/>
      <c r="B808" s="6"/>
      <c r="C808" s="7"/>
    </row>
    <row r="809" spans="1:3" x14ac:dyDescent="0.3">
      <c r="A809" s="6"/>
      <c r="B809" s="6"/>
      <c r="C809" s="7"/>
    </row>
    <row r="810" spans="1:3" x14ac:dyDescent="0.3">
      <c r="A810" s="6"/>
      <c r="B810" s="6"/>
      <c r="C810" s="7"/>
    </row>
    <row r="811" spans="1:3" x14ac:dyDescent="0.3">
      <c r="A811" s="6"/>
      <c r="B811" s="6"/>
      <c r="C811" s="7"/>
    </row>
    <row r="812" spans="1:3" x14ac:dyDescent="0.3">
      <c r="A812" s="6"/>
      <c r="B812" s="6"/>
      <c r="C812" s="7"/>
    </row>
    <row r="813" spans="1:3" x14ac:dyDescent="0.3">
      <c r="A813" s="6"/>
      <c r="B813" s="6"/>
      <c r="C813" s="7"/>
    </row>
    <row r="814" spans="1:3" x14ac:dyDescent="0.3">
      <c r="A814" s="6"/>
      <c r="B814" s="6"/>
      <c r="C814" s="7"/>
    </row>
    <row r="815" spans="1:3" x14ac:dyDescent="0.3">
      <c r="A815" s="6"/>
      <c r="B815" s="6"/>
      <c r="C815" s="7"/>
    </row>
    <row r="816" spans="1:3" x14ac:dyDescent="0.3">
      <c r="A816" s="6"/>
      <c r="B816" s="6"/>
      <c r="C816" s="7"/>
    </row>
    <row r="817" spans="1:3" x14ac:dyDescent="0.3">
      <c r="A817" s="6"/>
      <c r="B817" s="6"/>
      <c r="C817" s="7"/>
    </row>
    <row r="818" spans="1:3" x14ac:dyDescent="0.3">
      <c r="A818" s="6"/>
      <c r="B818" s="6"/>
      <c r="C818" s="7"/>
    </row>
    <row r="819" spans="1:3" x14ac:dyDescent="0.3">
      <c r="A819" s="6"/>
      <c r="B819" s="6"/>
      <c r="C819" s="7"/>
    </row>
    <row r="820" spans="1:3" x14ac:dyDescent="0.3">
      <c r="A820" s="6"/>
      <c r="B820" s="6"/>
      <c r="C820" s="7"/>
    </row>
    <row r="821" spans="1:3" x14ac:dyDescent="0.3">
      <c r="A821" s="6"/>
      <c r="B821" s="6"/>
      <c r="C821" s="7"/>
    </row>
    <row r="822" spans="1:3" x14ac:dyDescent="0.3">
      <c r="A822" s="6"/>
      <c r="B822" s="6"/>
      <c r="C822" s="7"/>
    </row>
    <row r="823" spans="1:3" x14ac:dyDescent="0.3">
      <c r="A823" s="6"/>
      <c r="B823" s="6"/>
      <c r="C823" s="7"/>
    </row>
    <row r="824" spans="1:3" x14ac:dyDescent="0.3">
      <c r="A824" s="6"/>
      <c r="B824" s="6"/>
      <c r="C824" s="7"/>
    </row>
    <row r="825" spans="1:3" x14ac:dyDescent="0.3">
      <c r="A825" s="6"/>
      <c r="B825" s="6"/>
      <c r="C825" s="7"/>
    </row>
    <row r="826" spans="1:3" x14ac:dyDescent="0.3">
      <c r="A826" s="6"/>
      <c r="B826" s="6"/>
      <c r="C826" s="7"/>
    </row>
    <row r="827" spans="1:3" x14ac:dyDescent="0.3">
      <c r="A827" s="6"/>
      <c r="B827" s="6"/>
      <c r="C827" s="7"/>
    </row>
    <row r="828" spans="1:3" x14ac:dyDescent="0.3">
      <c r="A828" s="6"/>
      <c r="B828" s="6"/>
      <c r="C828" s="7"/>
    </row>
    <row r="829" spans="1:3" x14ac:dyDescent="0.3">
      <c r="A829" s="6"/>
      <c r="B829" s="6"/>
      <c r="C829" s="7"/>
    </row>
    <row r="830" spans="1:3" x14ac:dyDescent="0.3">
      <c r="A830" s="6"/>
      <c r="B830" s="6"/>
      <c r="C830" s="7"/>
    </row>
    <row r="831" spans="1:3" x14ac:dyDescent="0.3">
      <c r="A831" s="6"/>
      <c r="B831" s="6"/>
      <c r="C831" s="7"/>
    </row>
    <row r="832" spans="1:3" x14ac:dyDescent="0.3">
      <c r="A832" s="6"/>
      <c r="B832" s="6"/>
      <c r="C832" s="7"/>
    </row>
    <row r="833" spans="1:3" x14ac:dyDescent="0.3">
      <c r="A833" s="6"/>
      <c r="B833" s="6"/>
      <c r="C833" s="7"/>
    </row>
    <row r="834" spans="1:3" x14ac:dyDescent="0.3">
      <c r="A834" s="6"/>
      <c r="B834" s="6"/>
      <c r="C834" s="7"/>
    </row>
    <row r="835" spans="1:3" x14ac:dyDescent="0.3">
      <c r="A835" s="6"/>
      <c r="B835" s="6"/>
      <c r="C835" s="7"/>
    </row>
    <row r="836" spans="1:3" x14ac:dyDescent="0.3">
      <c r="A836" s="6"/>
      <c r="B836" s="6"/>
      <c r="C836" s="7"/>
    </row>
    <row r="837" spans="1:3" x14ac:dyDescent="0.3">
      <c r="A837" s="6"/>
      <c r="B837" s="6"/>
      <c r="C837" s="7"/>
    </row>
    <row r="838" spans="1:3" x14ac:dyDescent="0.3">
      <c r="A838" s="6"/>
      <c r="B838" s="6"/>
      <c r="C838" s="7"/>
    </row>
    <row r="839" spans="1:3" x14ac:dyDescent="0.3">
      <c r="A839" s="6"/>
      <c r="B839" s="6"/>
      <c r="C839" s="7"/>
    </row>
    <row r="840" spans="1:3" x14ac:dyDescent="0.3">
      <c r="A840" s="6"/>
      <c r="B840" s="6"/>
      <c r="C840" s="7"/>
    </row>
    <row r="841" spans="1:3" x14ac:dyDescent="0.3">
      <c r="A841" s="6"/>
      <c r="B841" s="6"/>
      <c r="C841" s="7"/>
    </row>
    <row r="842" spans="1:3" x14ac:dyDescent="0.3">
      <c r="A842" s="6"/>
      <c r="B842" s="6"/>
      <c r="C842" s="7"/>
    </row>
    <row r="843" spans="1:3" x14ac:dyDescent="0.3">
      <c r="A843" s="6"/>
      <c r="B843" s="6"/>
      <c r="C843" s="7"/>
    </row>
    <row r="844" spans="1:3" x14ac:dyDescent="0.3">
      <c r="A844" s="6"/>
      <c r="B844" s="6"/>
      <c r="C844" s="7"/>
    </row>
    <row r="845" spans="1:3" x14ac:dyDescent="0.3">
      <c r="A845" s="6"/>
      <c r="B845" s="6"/>
      <c r="C845" s="7"/>
    </row>
    <row r="846" spans="1:3" x14ac:dyDescent="0.3">
      <c r="A846" s="6"/>
      <c r="B846" s="6"/>
      <c r="C846" s="7"/>
    </row>
    <row r="847" spans="1:3" x14ac:dyDescent="0.3">
      <c r="A847" s="6"/>
      <c r="B847" s="6"/>
      <c r="C847" s="7"/>
    </row>
    <row r="848" spans="1:3" x14ac:dyDescent="0.3">
      <c r="A848" s="6"/>
      <c r="B848" s="6"/>
      <c r="C848" s="7"/>
    </row>
    <row r="849" spans="1:3" x14ac:dyDescent="0.3">
      <c r="A849" s="6"/>
      <c r="B849" s="6"/>
      <c r="C849" s="7"/>
    </row>
    <row r="850" spans="1:3" x14ac:dyDescent="0.3">
      <c r="A850" s="6"/>
      <c r="B850" s="6"/>
      <c r="C850" s="7"/>
    </row>
    <row r="851" spans="1:3" x14ac:dyDescent="0.3">
      <c r="A851" s="6"/>
      <c r="B851" s="6"/>
      <c r="C851" s="7"/>
    </row>
    <row r="852" spans="1:3" x14ac:dyDescent="0.3">
      <c r="A852" s="6"/>
      <c r="B852" s="6"/>
      <c r="C852" s="7"/>
    </row>
    <row r="853" spans="1:3" x14ac:dyDescent="0.3">
      <c r="A853" s="6"/>
      <c r="B853" s="6"/>
      <c r="C853" s="7"/>
    </row>
    <row r="854" spans="1:3" x14ac:dyDescent="0.3">
      <c r="A854" s="6"/>
      <c r="B854" s="6"/>
      <c r="C854" s="7"/>
    </row>
    <row r="855" spans="1:3" x14ac:dyDescent="0.3">
      <c r="A855" s="6"/>
      <c r="B855" s="6"/>
      <c r="C855" s="7"/>
    </row>
    <row r="856" spans="1:3" x14ac:dyDescent="0.3">
      <c r="A856" s="6"/>
      <c r="B856" s="6"/>
      <c r="C856" s="7"/>
    </row>
    <row r="857" spans="1:3" x14ac:dyDescent="0.3">
      <c r="A857" s="6"/>
      <c r="B857" s="6"/>
      <c r="C857" s="7"/>
    </row>
    <row r="858" spans="1:3" x14ac:dyDescent="0.3">
      <c r="A858" s="6"/>
      <c r="B858" s="6"/>
      <c r="C858" s="7"/>
    </row>
    <row r="859" spans="1:3" x14ac:dyDescent="0.3">
      <c r="A859" s="6"/>
      <c r="B859" s="6"/>
      <c r="C859" s="7"/>
    </row>
    <row r="860" spans="1:3" x14ac:dyDescent="0.3">
      <c r="A860" s="6"/>
      <c r="B860" s="6"/>
      <c r="C860" s="7"/>
    </row>
    <row r="861" spans="1:3" x14ac:dyDescent="0.3">
      <c r="A861" s="6"/>
      <c r="B861" s="6"/>
      <c r="C861" s="7"/>
    </row>
    <row r="862" spans="1:3" x14ac:dyDescent="0.3">
      <c r="A862" s="6"/>
      <c r="B862" s="6"/>
      <c r="C862" s="7"/>
    </row>
    <row r="863" spans="1:3" x14ac:dyDescent="0.3">
      <c r="A863" s="6"/>
      <c r="B863" s="6"/>
      <c r="C863" s="7"/>
    </row>
    <row r="864" spans="1:3" x14ac:dyDescent="0.3">
      <c r="A864" s="6"/>
      <c r="B864" s="6"/>
      <c r="C864" s="7"/>
    </row>
    <row r="865" spans="1:3" x14ac:dyDescent="0.3">
      <c r="A865" s="6"/>
      <c r="B865" s="6"/>
      <c r="C865" s="7"/>
    </row>
    <row r="866" spans="1:3" x14ac:dyDescent="0.3">
      <c r="A866" s="6"/>
      <c r="B866" s="6"/>
      <c r="C866" s="7"/>
    </row>
    <row r="867" spans="1:3" x14ac:dyDescent="0.3">
      <c r="A867" s="6"/>
      <c r="B867" s="6"/>
      <c r="C867" s="7"/>
    </row>
    <row r="868" spans="1:3" x14ac:dyDescent="0.3">
      <c r="A868" s="6"/>
      <c r="B868" s="6"/>
      <c r="C868" s="7"/>
    </row>
    <row r="869" spans="1:3" x14ac:dyDescent="0.3">
      <c r="A869" s="6"/>
      <c r="B869" s="6"/>
      <c r="C869" s="7"/>
    </row>
    <row r="870" spans="1:3" x14ac:dyDescent="0.3">
      <c r="A870" s="6"/>
      <c r="B870" s="6"/>
      <c r="C870" s="7"/>
    </row>
    <row r="871" spans="1:3" x14ac:dyDescent="0.3">
      <c r="A871" s="6"/>
      <c r="B871" s="6"/>
      <c r="C871" s="7"/>
    </row>
    <row r="872" spans="1:3" x14ac:dyDescent="0.3">
      <c r="A872" s="6"/>
      <c r="B872" s="6"/>
      <c r="C872" s="7"/>
    </row>
    <row r="873" spans="1:3" x14ac:dyDescent="0.3">
      <c r="A873" s="6"/>
      <c r="B873" s="6"/>
      <c r="C873" s="7"/>
    </row>
    <row r="874" spans="1:3" x14ac:dyDescent="0.3">
      <c r="A874" s="6"/>
      <c r="B874" s="6"/>
      <c r="C874" s="7"/>
    </row>
    <row r="875" spans="1:3" x14ac:dyDescent="0.3">
      <c r="A875" s="6"/>
      <c r="B875" s="6"/>
      <c r="C875" s="7"/>
    </row>
    <row r="876" spans="1:3" x14ac:dyDescent="0.3">
      <c r="A876" s="6"/>
      <c r="B876" s="6"/>
      <c r="C876" s="7"/>
    </row>
    <row r="877" spans="1:3" x14ac:dyDescent="0.3">
      <c r="A877" s="6"/>
      <c r="B877" s="6"/>
      <c r="C877" s="7"/>
    </row>
    <row r="878" spans="1:3" x14ac:dyDescent="0.3">
      <c r="A878" s="6"/>
      <c r="B878" s="6"/>
      <c r="C878" s="7"/>
    </row>
    <row r="879" spans="1:3" x14ac:dyDescent="0.3">
      <c r="A879" s="6"/>
      <c r="B879" s="6"/>
      <c r="C879" s="7"/>
    </row>
    <row r="880" spans="1:3" x14ac:dyDescent="0.3">
      <c r="A880" s="6"/>
      <c r="B880" s="6"/>
      <c r="C880" s="7"/>
    </row>
    <row r="881" spans="1:3" x14ac:dyDescent="0.3">
      <c r="A881" s="6"/>
      <c r="B881" s="6"/>
      <c r="C881" s="7"/>
    </row>
    <row r="882" spans="1:3" x14ac:dyDescent="0.3">
      <c r="A882" s="6"/>
      <c r="B882" s="6"/>
      <c r="C882" s="7"/>
    </row>
    <row r="883" spans="1:3" x14ac:dyDescent="0.3">
      <c r="A883" s="6"/>
      <c r="B883" s="6"/>
      <c r="C883" s="7"/>
    </row>
    <row r="884" spans="1:3" x14ac:dyDescent="0.3">
      <c r="A884" s="6"/>
      <c r="B884" s="6"/>
      <c r="C884" s="7"/>
    </row>
    <row r="885" spans="1:3" x14ac:dyDescent="0.3">
      <c r="A885" s="6"/>
      <c r="B885" s="6"/>
      <c r="C885" s="7"/>
    </row>
    <row r="886" spans="1:3" x14ac:dyDescent="0.3">
      <c r="A886" s="6"/>
      <c r="B886" s="6"/>
      <c r="C886" s="7"/>
    </row>
    <row r="887" spans="1:3" x14ac:dyDescent="0.3">
      <c r="A887" s="6"/>
      <c r="B887" s="6"/>
      <c r="C887" s="7"/>
    </row>
    <row r="888" spans="1:3" x14ac:dyDescent="0.3">
      <c r="A888" s="6"/>
      <c r="B888" s="6"/>
      <c r="C888" s="7"/>
    </row>
    <row r="889" spans="1:3" x14ac:dyDescent="0.3">
      <c r="A889" s="6"/>
      <c r="B889" s="6"/>
      <c r="C889" s="7"/>
    </row>
    <row r="890" spans="1:3" x14ac:dyDescent="0.3">
      <c r="A890" s="6"/>
      <c r="B890" s="6"/>
      <c r="C890" s="7"/>
    </row>
    <row r="891" spans="1:3" x14ac:dyDescent="0.3">
      <c r="A891" s="6"/>
      <c r="B891" s="6"/>
      <c r="C891" s="7"/>
    </row>
    <row r="892" spans="1:3" x14ac:dyDescent="0.3">
      <c r="A892" s="6"/>
      <c r="B892" s="6"/>
      <c r="C892" s="7"/>
    </row>
    <row r="893" spans="1:3" x14ac:dyDescent="0.3">
      <c r="A893" s="6"/>
      <c r="B893" s="6"/>
      <c r="C893" s="7"/>
    </row>
    <row r="894" spans="1:3" x14ac:dyDescent="0.3">
      <c r="A894" s="6"/>
      <c r="B894" s="6"/>
      <c r="C894" s="7"/>
    </row>
    <row r="895" spans="1:3" x14ac:dyDescent="0.3">
      <c r="A895" s="6"/>
      <c r="B895" s="6"/>
      <c r="C895" s="7"/>
    </row>
    <row r="896" spans="1:3" x14ac:dyDescent="0.3">
      <c r="A896" s="6"/>
      <c r="B896" s="6"/>
      <c r="C896" s="7"/>
    </row>
    <row r="897" spans="1:3" x14ac:dyDescent="0.3">
      <c r="A897" s="6"/>
      <c r="B897" s="6"/>
      <c r="C897" s="7"/>
    </row>
    <row r="898" spans="1:3" x14ac:dyDescent="0.3">
      <c r="A898" s="6"/>
      <c r="B898" s="6"/>
      <c r="C898" s="7"/>
    </row>
    <row r="899" spans="1:3" x14ac:dyDescent="0.3">
      <c r="A899" s="6"/>
      <c r="B899" s="6"/>
      <c r="C899" s="7"/>
    </row>
    <row r="900" spans="1:3" x14ac:dyDescent="0.3">
      <c r="A900" s="6"/>
      <c r="B900" s="6"/>
      <c r="C900" s="7"/>
    </row>
    <row r="901" spans="1:3" x14ac:dyDescent="0.3">
      <c r="A901" s="6"/>
      <c r="B901" s="6"/>
      <c r="C901" s="7"/>
    </row>
    <row r="902" spans="1:3" x14ac:dyDescent="0.3">
      <c r="A902" s="6"/>
      <c r="B902" s="6"/>
      <c r="C902" s="7"/>
    </row>
    <row r="903" spans="1:3" x14ac:dyDescent="0.3">
      <c r="A903" s="6"/>
      <c r="B903" s="6"/>
      <c r="C903" s="7"/>
    </row>
    <row r="904" spans="1:3" x14ac:dyDescent="0.3">
      <c r="A904" s="6"/>
      <c r="B904" s="6"/>
      <c r="C904" s="7"/>
    </row>
    <row r="905" spans="1:3" x14ac:dyDescent="0.3">
      <c r="A905" s="6"/>
      <c r="B905" s="6"/>
      <c r="C905" s="7"/>
    </row>
    <row r="906" spans="1:3" x14ac:dyDescent="0.3">
      <c r="A906" s="6"/>
      <c r="B906" s="6"/>
      <c r="C906" s="7"/>
    </row>
    <row r="907" spans="1:3" x14ac:dyDescent="0.3">
      <c r="A907" s="6"/>
      <c r="B907" s="6"/>
      <c r="C907" s="7"/>
    </row>
    <row r="908" spans="1:3" x14ac:dyDescent="0.3">
      <c r="A908" s="6"/>
      <c r="B908" s="6"/>
      <c r="C908" s="7"/>
    </row>
    <row r="909" spans="1:3" x14ac:dyDescent="0.3">
      <c r="A909" s="6"/>
      <c r="B909" s="6"/>
      <c r="C909" s="7"/>
    </row>
    <row r="910" spans="1:3" x14ac:dyDescent="0.3">
      <c r="A910" s="6"/>
      <c r="B910" s="6"/>
      <c r="C910" s="7"/>
    </row>
    <row r="911" spans="1:3" x14ac:dyDescent="0.3">
      <c r="A911" s="6"/>
      <c r="B911" s="6"/>
      <c r="C911" s="7"/>
    </row>
    <row r="912" spans="1:3" x14ac:dyDescent="0.3">
      <c r="A912" s="6"/>
      <c r="B912" s="6"/>
      <c r="C912" s="7"/>
    </row>
    <row r="913" spans="1:3" x14ac:dyDescent="0.3">
      <c r="A913" s="6"/>
      <c r="B913" s="6"/>
      <c r="C913" s="7"/>
    </row>
    <row r="914" spans="1:3" x14ac:dyDescent="0.3">
      <c r="A914" s="6"/>
      <c r="B914" s="6"/>
      <c r="C914" s="7"/>
    </row>
    <row r="915" spans="1:3" x14ac:dyDescent="0.3">
      <c r="A915" s="6"/>
      <c r="B915" s="6"/>
      <c r="C915" s="7"/>
    </row>
    <row r="916" spans="1:3" x14ac:dyDescent="0.3">
      <c r="A916" s="6"/>
      <c r="B916" s="6"/>
      <c r="C916" s="7"/>
    </row>
    <row r="917" spans="1:3" x14ac:dyDescent="0.3">
      <c r="A917" s="6"/>
      <c r="B917" s="6"/>
      <c r="C917" s="7"/>
    </row>
    <row r="918" spans="1:3" x14ac:dyDescent="0.3">
      <c r="A918" s="6"/>
      <c r="B918" s="6"/>
      <c r="C918" s="7"/>
    </row>
    <row r="919" spans="1:3" x14ac:dyDescent="0.3">
      <c r="A919" s="6"/>
      <c r="B919" s="6"/>
      <c r="C919" s="7"/>
    </row>
    <row r="920" spans="1:3" x14ac:dyDescent="0.3">
      <c r="A920" s="6"/>
      <c r="B920" s="6"/>
      <c r="C920" s="7"/>
    </row>
    <row r="921" spans="1:3" x14ac:dyDescent="0.3">
      <c r="A921" s="6"/>
      <c r="B921" s="6"/>
      <c r="C921" s="7"/>
    </row>
    <row r="922" spans="1:3" x14ac:dyDescent="0.3">
      <c r="A922" s="6"/>
      <c r="B922" s="6"/>
      <c r="C922" s="7"/>
    </row>
    <row r="923" spans="1:3" x14ac:dyDescent="0.3">
      <c r="A923" s="6"/>
      <c r="B923" s="6"/>
      <c r="C923" s="7"/>
    </row>
    <row r="924" spans="1:3" x14ac:dyDescent="0.3">
      <c r="A924" s="6"/>
      <c r="B924" s="6"/>
      <c r="C924" s="7"/>
    </row>
    <row r="925" spans="1:3" x14ac:dyDescent="0.3">
      <c r="A925" s="6"/>
      <c r="B925" s="6"/>
      <c r="C925" s="7"/>
    </row>
    <row r="926" spans="1:3" x14ac:dyDescent="0.3">
      <c r="A926" s="6"/>
      <c r="B926" s="6"/>
      <c r="C926" s="7"/>
    </row>
    <row r="927" spans="1:3" x14ac:dyDescent="0.3">
      <c r="A927" s="6"/>
      <c r="B927" s="6"/>
      <c r="C927" s="7"/>
    </row>
    <row r="928" spans="1:3" x14ac:dyDescent="0.3">
      <c r="A928" s="6"/>
      <c r="B928" s="6"/>
      <c r="C928" s="7"/>
    </row>
    <row r="929" spans="1:3" x14ac:dyDescent="0.3">
      <c r="A929" s="6"/>
      <c r="B929" s="6"/>
      <c r="C929" s="7"/>
    </row>
    <row r="930" spans="1:3" x14ac:dyDescent="0.3">
      <c r="A930" s="6"/>
      <c r="B930" s="6"/>
      <c r="C930" s="7"/>
    </row>
    <row r="931" spans="1:3" x14ac:dyDescent="0.3">
      <c r="A931" s="6"/>
      <c r="B931" s="6"/>
      <c r="C931" s="7"/>
    </row>
    <row r="932" spans="1:3" x14ac:dyDescent="0.3">
      <c r="A932" s="6"/>
      <c r="B932" s="6"/>
      <c r="C932" s="7"/>
    </row>
    <row r="933" spans="1:3" x14ac:dyDescent="0.3">
      <c r="A933" s="6"/>
      <c r="B933" s="6"/>
      <c r="C933" s="7"/>
    </row>
    <row r="934" spans="1:3" x14ac:dyDescent="0.3">
      <c r="A934" s="6"/>
      <c r="B934" s="6"/>
      <c r="C934" s="7"/>
    </row>
    <row r="935" spans="1:3" x14ac:dyDescent="0.3">
      <c r="A935" s="6"/>
      <c r="B935" s="6"/>
      <c r="C935" s="7"/>
    </row>
    <row r="936" spans="1:3" x14ac:dyDescent="0.3">
      <c r="A936" s="6"/>
      <c r="B936" s="6"/>
      <c r="C936" s="7"/>
    </row>
    <row r="937" spans="1:3" x14ac:dyDescent="0.3">
      <c r="A937" s="6"/>
      <c r="B937" s="6"/>
      <c r="C937" s="7"/>
    </row>
    <row r="938" spans="1:3" x14ac:dyDescent="0.3">
      <c r="A938" s="6"/>
      <c r="B938" s="6"/>
      <c r="C938" s="7"/>
    </row>
    <row r="939" spans="1:3" x14ac:dyDescent="0.3">
      <c r="A939" s="6"/>
      <c r="B939" s="6"/>
      <c r="C939" s="7"/>
    </row>
    <row r="940" spans="1:3" x14ac:dyDescent="0.3">
      <c r="A940" s="6"/>
      <c r="B940" s="6"/>
      <c r="C940" s="7"/>
    </row>
    <row r="941" spans="1:3" x14ac:dyDescent="0.3">
      <c r="A941" s="6"/>
      <c r="B941" s="6"/>
      <c r="C941" s="7"/>
    </row>
    <row r="942" spans="1:3" x14ac:dyDescent="0.3">
      <c r="A942" s="6"/>
      <c r="B942" s="6"/>
      <c r="C942" s="7"/>
    </row>
    <row r="943" spans="1:3" x14ac:dyDescent="0.3">
      <c r="A943" s="6"/>
      <c r="B943" s="6"/>
      <c r="C943" s="7"/>
    </row>
    <row r="944" spans="1:3" x14ac:dyDescent="0.3">
      <c r="A944" s="6"/>
      <c r="B944" s="6"/>
      <c r="C944" s="7"/>
    </row>
    <row r="945" spans="1:3" x14ac:dyDescent="0.3">
      <c r="A945" s="6"/>
      <c r="B945" s="6"/>
      <c r="C945" s="7"/>
    </row>
    <row r="946" spans="1:3" x14ac:dyDescent="0.3">
      <c r="A946" s="6"/>
      <c r="B946" s="6"/>
      <c r="C946" s="7"/>
    </row>
    <row r="947" spans="1:3" x14ac:dyDescent="0.3">
      <c r="A947" s="6"/>
      <c r="B947" s="6"/>
      <c r="C947" s="7"/>
    </row>
    <row r="948" spans="1:3" x14ac:dyDescent="0.3">
      <c r="A948" s="6"/>
      <c r="B948" s="6"/>
      <c r="C948" s="7"/>
    </row>
    <row r="949" spans="1:3" x14ac:dyDescent="0.3">
      <c r="A949" s="6"/>
      <c r="B949" s="6"/>
      <c r="C949" s="7"/>
    </row>
    <row r="950" spans="1:3" x14ac:dyDescent="0.3">
      <c r="A950" s="6"/>
      <c r="B950" s="6"/>
      <c r="C950" s="7"/>
    </row>
    <row r="951" spans="1:3" x14ac:dyDescent="0.3">
      <c r="A951" s="6"/>
      <c r="B951" s="6"/>
      <c r="C951" s="7"/>
    </row>
    <row r="952" spans="1:3" x14ac:dyDescent="0.3">
      <c r="A952" s="6"/>
      <c r="B952" s="6"/>
      <c r="C952" s="7"/>
    </row>
    <row r="953" spans="1:3" x14ac:dyDescent="0.3">
      <c r="A953" s="6"/>
      <c r="B953" s="6"/>
      <c r="C953" s="7"/>
    </row>
    <row r="954" spans="1:3" x14ac:dyDescent="0.3">
      <c r="A954" s="6"/>
      <c r="B954" s="6"/>
      <c r="C954" s="7"/>
    </row>
    <row r="955" spans="1:3" x14ac:dyDescent="0.3">
      <c r="A955" s="6"/>
      <c r="B955" s="6"/>
      <c r="C955" s="7"/>
    </row>
    <row r="956" spans="1:3" x14ac:dyDescent="0.3">
      <c r="A956" s="6"/>
      <c r="B956" s="6"/>
      <c r="C956" s="7"/>
    </row>
    <row r="957" spans="1:3" x14ac:dyDescent="0.3">
      <c r="A957" s="6"/>
      <c r="B957" s="6"/>
      <c r="C957" s="7"/>
    </row>
    <row r="958" spans="1:3" x14ac:dyDescent="0.3">
      <c r="A958" s="6"/>
      <c r="B958" s="6"/>
      <c r="C958" s="7"/>
    </row>
    <row r="959" spans="1:3" x14ac:dyDescent="0.3">
      <c r="A959" s="6"/>
      <c r="B959" s="6"/>
      <c r="C959" s="7"/>
    </row>
    <row r="960" spans="1:3" x14ac:dyDescent="0.3">
      <c r="A960" s="6"/>
      <c r="B960" s="6"/>
      <c r="C960" s="7"/>
    </row>
    <row r="961" spans="1:3" x14ac:dyDescent="0.3">
      <c r="A961" s="6"/>
      <c r="B961" s="6"/>
      <c r="C961" s="7"/>
    </row>
    <row r="962" spans="1:3" x14ac:dyDescent="0.3">
      <c r="A962" s="6"/>
      <c r="B962" s="6"/>
      <c r="C962" s="7"/>
    </row>
    <row r="963" spans="1:3" x14ac:dyDescent="0.3">
      <c r="A963" s="6"/>
      <c r="B963" s="6"/>
      <c r="C963" s="7"/>
    </row>
    <row r="964" spans="1:3" x14ac:dyDescent="0.3">
      <c r="A964" s="6"/>
      <c r="B964" s="6"/>
      <c r="C964" s="7"/>
    </row>
    <row r="965" spans="1:3" x14ac:dyDescent="0.3">
      <c r="A965" s="6"/>
      <c r="B965" s="6"/>
      <c r="C965" s="7"/>
    </row>
    <row r="966" spans="1:3" x14ac:dyDescent="0.3">
      <c r="A966" s="6"/>
      <c r="B966" s="6"/>
      <c r="C966" s="7"/>
    </row>
    <row r="967" spans="1:3" x14ac:dyDescent="0.3">
      <c r="A967" s="6"/>
      <c r="B967" s="6"/>
      <c r="C967" s="7"/>
    </row>
    <row r="968" spans="1:3" x14ac:dyDescent="0.3">
      <c r="A968" s="6"/>
      <c r="B968" s="6"/>
      <c r="C968" s="7"/>
    </row>
    <row r="969" spans="1:3" x14ac:dyDescent="0.3">
      <c r="A969" s="6"/>
      <c r="B969" s="6"/>
      <c r="C969" s="7"/>
    </row>
    <row r="970" spans="1:3" x14ac:dyDescent="0.3">
      <c r="A970" s="6"/>
      <c r="B970" s="6"/>
      <c r="C970" s="7"/>
    </row>
    <row r="971" spans="1:3" x14ac:dyDescent="0.3">
      <c r="A971" s="6"/>
      <c r="B971" s="6"/>
      <c r="C971" s="7"/>
    </row>
    <row r="972" spans="1:3" x14ac:dyDescent="0.3">
      <c r="A972" s="6"/>
      <c r="B972" s="6"/>
      <c r="C972" s="7"/>
    </row>
    <row r="973" spans="1:3" x14ac:dyDescent="0.3">
      <c r="A973" s="6"/>
      <c r="B973" s="6"/>
      <c r="C973" s="7"/>
    </row>
    <row r="974" spans="1:3" x14ac:dyDescent="0.3">
      <c r="A974" s="6"/>
      <c r="B974" s="6"/>
      <c r="C974" s="7"/>
    </row>
    <row r="975" spans="1:3" x14ac:dyDescent="0.3">
      <c r="A975" s="6"/>
      <c r="B975" s="6"/>
      <c r="C975" s="7"/>
    </row>
    <row r="976" spans="1:3" x14ac:dyDescent="0.3">
      <c r="A976" s="6"/>
      <c r="B976" s="6"/>
      <c r="C976" s="7"/>
    </row>
    <row r="977" spans="1:3" x14ac:dyDescent="0.3">
      <c r="A977" s="6"/>
      <c r="B977" s="6"/>
      <c r="C977" s="7"/>
    </row>
    <row r="978" spans="1:3" x14ac:dyDescent="0.3">
      <c r="A978" s="6"/>
      <c r="B978" s="6"/>
      <c r="C978" s="7"/>
    </row>
    <row r="979" spans="1:3" x14ac:dyDescent="0.3">
      <c r="A979" s="6"/>
      <c r="B979" s="6"/>
      <c r="C979" s="7"/>
    </row>
    <row r="980" spans="1:3" x14ac:dyDescent="0.3">
      <c r="A980" s="6"/>
      <c r="B980" s="6"/>
      <c r="C980" s="7"/>
    </row>
    <row r="981" spans="1:3" x14ac:dyDescent="0.3">
      <c r="A981" s="6"/>
      <c r="B981" s="6"/>
      <c r="C981" s="7"/>
    </row>
    <row r="982" spans="1:3" x14ac:dyDescent="0.3">
      <c r="A982" s="6"/>
      <c r="B982" s="6"/>
      <c r="C982" s="7"/>
    </row>
    <row r="983" spans="1:3" x14ac:dyDescent="0.3">
      <c r="A983" s="6"/>
      <c r="B983" s="6"/>
      <c r="C983" s="7"/>
    </row>
    <row r="984" spans="1:3" x14ac:dyDescent="0.3">
      <c r="A984" s="6"/>
      <c r="B984" s="6"/>
      <c r="C984" s="7"/>
    </row>
    <row r="985" spans="1:3" x14ac:dyDescent="0.3">
      <c r="A985" s="6"/>
      <c r="B985" s="6"/>
      <c r="C985" s="7"/>
    </row>
    <row r="986" spans="1:3" x14ac:dyDescent="0.3">
      <c r="A986" s="6"/>
      <c r="B986" s="6"/>
      <c r="C986" s="7"/>
    </row>
    <row r="987" spans="1:3" x14ac:dyDescent="0.3">
      <c r="A987" s="6"/>
      <c r="B987" s="6"/>
      <c r="C987" s="7"/>
    </row>
    <row r="988" spans="1:3" x14ac:dyDescent="0.3">
      <c r="A988" s="6"/>
      <c r="B988" s="6"/>
      <c r="C988" s="7"/>
    </row>
    <row r="989" spans="1:3" x14ac:dyDescent="0.3">
      <c r="A989" s="6"/>
      <c r="B989" s="6"/>
      <c r="C989" s="7"/>
    </row>
    <row r="990" spans="1:3" x14ac:dyDescent="0.3">
      <c r="A990" s="6"/>
      <c r="B990" s="6"/>
      <c r="C990" s="7"/>
    </row>
    <row r="991" spans="1:3" x14ac:dyDescent="0.3">
      <c r="A991" s="6"/>
      <c r="B991" s="6"/>
      <c r="C991" s="7"/>
    </row>
    <row r="992" spans="1:3" x14ac:dyDescent="0.3">
      <c r="A992" s="6"/>
      <c r="B992" s="6"/>
      <c r="C992" s="7"/>
    </row>
    <row r="993" spans="1:3" x14ac:dyDescent="0.3">
      <c r="A993" s="6"/>
      <c r="B993" s="6"/>
      <c r="C993" s="7"/>
    </row>
    <row r="994" spans="1:3" x14ac:dyDescent="0.3">
      <c r="A994" s="6"/>
      <c r="B994" s="6"/>
      <c r="C994" s="7"/>
    </row>
    <row r="995" spans="1:3" x14ac:dyDescent="0.3">
      <c r="A995" s="6"/>
      <c r="B995" s="6"/>
      <c r="C995" s="7"/>
    </row>
    <row r="996" spans="1:3" x14ac:dyDescent="0.3">
      <c r="A996" s="6"/>
      <c r="B996" s="6"/>
      <c r="C996" s="7"/>
    </row>
    <row r="997" spans="1:3" x14ac:dyDescent="0.3">
      <c r="A997" s="6"/>
      <c r="B997" s="6"/>
      <c r="C997" s="7"/>
    </row>
    <row r="998" spans="1:3" x14ac:dyDescent="0.3">
      <c r="A998" s="6"/>
      <c r="B998" s="6"/>
      <c r="C998" s="7"/>
    </row>
    <row r="999" spans="1:3" x14ac:dyDescent="0.3">
      <c r="A999" s="6"/>
      <c r="B999" s="6"/>
      <c r="C999" s="7"/>
    </row>
    <row r="1000" spans="1:3" x14ac:dyDescent="0.3">
      <c r="A1000" s="6"/>
      <c r="B1000" s="6"/>
      <c r="C1000" s="7"/>
    </row>
    <row r="1001" spans="1:3" x14ac:dyDescent="0.3">
      <c r="A1001" s="6"/>
      <c r="B1001" s="6"/>
      <c r="C1001" s="7"/>
    </row>
    <row r="1002" spans="1:3" x14ac:dyDescent="0.3">
      <c r="A1002" s="6"/>
      <c r="B1002" s="6"/>
      <c r="C1002" s="7"/>
    </row>
    <row r="1003" spans="1:3" x14ac:dyDescent="0.3">
      <c r="A1003" s="6"/>
      <c r="B1003" s="6"/>
      <c r="C1003" s="7"/>
    </row>
    <row r="1004" spans="1:3" x14ac:dyDescent="0.3">
      <c r="A1004" s="6"/>
      <c r="B1004" s="6"/>
      <c r="C1004" s="7"/>
    </row>
    <row r="1005" spans="1:3" x14ac:dyDescent="0.3">
      <c r="A1005" s="6"/>
      <c r="B1005" s="6"/>
      <c r="C1005" s="7"/>
    </row>
    <row r="1006" spans="1:3" x14ac:dyDescent="0.3">
      <c r="A1006" s="6"/>
      <c r="B1006" s="6"/>
      <c r="C1006" s="7"/>
    </row>
    <row r="1007" spans="1:3" x14ac:dyDescent="0.3">
      <c r="A1007" s="6"/>
      <c r="B1007" s="6"/>
      <c r="C1007" s="7"/>
    </row>
    <row r="1008" spans="1:3" x14ac:dyDescent="0.3">
      <c r="A1008" s="6"/>
      <c r="B1008" s="6"/>
      <c r="C1008" s="7"/>
    </row>
    <row r="1009" spans="1:3" x14ac:dyDescent="0.3">
      <c r="A1009" s="6"/>
      <c r="B1009" s="6"/>
      <c r="C1009" s="7"/>
    </row>
    <row r="1010" spans="1:3" x14ac:dyDescent="0.3">
      <c r="A1010" s="6"/>
      <c r="B1010" s="6"/>
      <c r="C1010" s="7"/>
    </row>
    <row r="1011" spans="1:3" x14ac:dyDescent="0.3">
      <c r="A1011" s="6"/>
      <c r="B1011" s="6"/>
      <c r="C1011" s="7"/>
    </row>
    <row r="1012" spans="1:3" x14ac:dyDescent="0.3">
      <c r="A1012" s="6"/>
      <c r="B1012" s="6"/>
      <c r="C1012" s="7"/>
    </row>
    <row r="1013" spans="1:3" x14ac:dyDescent="0.3">
      <c r="A1013" s="6"/>
      <c r="B1013" s="6"/>
      <c r="C1013" s="7"/>
    </row>
    <row r="1014" spans="1:3" x14ac:dyDescent="0.3">
      <c r="A1014" s="6"/>
      <c r="B1014" s="6"/>
      <c r="C1014" s="7"/>
    </row>
    <row r="1015" spans="1:3" x14ac:dyDescent="0.3">
      <c r="A1015" s="6"/>
      <c r="B1015" s="6"/>
      <c r="C1015" s="7"/>
    </row>
    <row r="1016" spans="1:3" x14ac:dyDescent="0.3">
      <c r="A1016" s="6"/>
      <c r="B1016" s="6"/>
      <c r="C1016" s="7"/>
    </row>
    <row r="1017" spans="1:3" x14ac:dyDescent="0.3">
      <c r="A1017" s="6"/>
      <c r="B1017" s="6"/>
      <c r="C1017" s="7"/>
    </row>
    <row r="1018" spans="1:3" x14ac:dyDescent="0.3">
      <c r="A1018" s="6"/>
      <c r="B1018" s="6"/>
      <c r="C1018" s="7"/>
    </row>
    <row r="1019" spans="1:3" x14ac:dyDescent="0.3">
      <c r="A1019" s="6"/>
      <c r="B1019" s="6"/>
      <c r="C1019" s="7"/>
    </row>
    <row r="1020" spans="1:3" x14ac:dyDescent="0.3">
      <c r="A1020" s="6"/>
      <c r="B1020" s="6"/>
      <c r="C1020" s="7"/>
    </row>
    <row r="1021" spans="1:3" x14ac:dyDescent="0.3">
      <c r="A1021" s="6"/>
      <c r="B1021" s="6"/>
      <c r="C1021" s="7"/>
    </row>
    <row r="1022" spans="1:3" x14ac:dyDescent="0.3">
      <c r="A1022" s="6"/>
      <c r="B1022" s="6"/>
      <c r="C1022" s="7"/>
    </row>
    <row r="1023" spans="1:3" x14ac:dyDescent="0.3">
      <c r="A1023" s="6"/>
      <c r="B1023" s="6"/>
      <c r="C1023" s="7"/>
    </row>
    <row r="1024" spans="1:3" x14ac:dyDescent="0.3">
      <c r="A1024" s="6"/>
      <c r="B1024" s="6"/>
      <c r="C1024" s="7"/>
    </row>
    <row r="1025" spans="1:3" x14ac:dyDescent="0.3">
      <c r="A1025" s="6"/>
      <c r="B1025" s="6"/>
      <c r="C1025" s="7"/>
    </row>
    <row r="1026" spans="1:3" x14ac:dyDescent="0.3">
      <c r="A1026" s="6"/>
      <c r="B1026" s="6"/>
      <c r="C1026" s="7"/>
    </row>
    <row r="1027" spans="1:3" x14ac:dyDescent="0.3">
      <c r="A1027" s="6"/>
      <c r="B1027" s="6"/>
      <c r="C1027" s="7"/>
    </row>
    <row r="1028" spans="1:3" x14ac:dyDescent="0.3">
      <c r="A1028" s="6"/>
      <c r="B1028" s="6"/>
      <c r="C1028" s="7"/>
    </row>
    <row r="1029" spans="1:3" x14ac:dyDescent="0.3">
      <c r="A1029" s="6"/>
      <c r="B1029" s="6"/>
      <c r="C1029" s="7"/>
    </row>
    <row r="1030" spans="1:3" x14ac:dyDescent="0.3">
      <c r="A1030" s="6"/>
      <c r="B1030" s="6"/>
      <c r="C1030" s="7"/>
    </row>
    <row r="1031" spans="1:3" x14ac:dyDescent="0.3">
      <c r="A1031" s="6"/>
      <c r="B1031" s="6"/>
      <c r="C1031" s="7"/>
    </row>
    <row r="1032" spans="1:3" x14ac:dyDescent="0.3">
      <c r="A1032" s="6"/>
      <c r="B1032" s="6"/>
      <c r="C1032" s="7"/>
    </row>
    <row r="1033" spans="1:3" x14ac:dyDescent="0.3">
      <c r="A1033" s="6"/>
      <c r="B1033" s="6"/>
      <c r="C1033" s="7"/>
    </row>
    <row r="1034" spans="1:3" x14ac:dyDescent="0.3">
      <c r="A1034" s="6"/>
      <c r="B1034" s="6"/>
      <c r="C1034" s="7"/>
    </row>
    <row r="1035" spans="1:3" x14ac:dyDescent="0.3">
      <c r="A1035" s="6"/>
      <c r="B1035" s="6"/>
      <c r="C1035" s="7"/>
    </row>
    <row r="1036" spans="1:3" x14ac:dyDescent="0.3">
      <c r="A1036" s="6"/>
      <c r="B1036" s="6"/>
      <c r="C1036" s="7"/>
    </row>
    <row r="1037" spans="1:3" x14ac:dyDescent="0.3">
      <c r="A1037" s="6"/>
      <c r="B1037" s="6"/>
      <c r="C1037" s="7"/>
    </row>
    <row r="1038" spans="1:3" x14ac:dyDescent="0.3">
      <c r="A1038" s="6"/>
      <c r="B1038" s="6"/>
      <c r="C1038" s="7"/>
    </row>
    <row r="1039" spans="1:3" x14ac:dyDescent="0.3">
      <c r="A1039" s="6"/>
      <c r="B1039" s="6"/>
      <c r="C1039" s="7"/>
    </row>
    <row r="1040" spans="1:3" x14ac:dyDescent="0.3">
      <c r="A1040" s="6"/>
      <c r="B1040" s="6"/>
      <c r="C1040" s="7"/>
    </row>
    <row r="1041" spans="1:3" x14ac:dyDescent="0.3">
      <c r="A1041" s="6"/>
      <c r="B1041" s="6"/>
      <c r="C1041" s="7"/>
    </row>
    <row r="1042" spans="1:3" x14ac:dyDescent="0.3">
      <c r="A1042" s="6"/>
      <c r="B1042" s="6"/>
      <c r="C1042" s="7"/>
    </row>
    <row r="1043" spans="1:3" x14ac:dyDescent="0.3">
      <c r="A1043" s="6"/>
      <c r="B1043" s="6"/>
      <c r="C1043" s="7"/>
    </row>
    <row r="1044" spans="1:3" x14ac:dyDescent="0.3">
      <c r="A1044" s="6"/>
      <c r="B1044" s="6"/>
      <c r="C1044" s="7"/>
    </row>
    <row r="1045" spans="1:3" x14ac:dyDescent="0.3">
      <c r="A1045" s="6"/>
      <c r="B1045" s="6"/>
      <c r="C1045" s="7"/>
    </row>
    <row r="1046" spans="1:3" x14ac:dyDescent="0.3">
      <c r="A1046" s="6"/>
      <c r="B1046" s="6"/>
      <c r="C1046" s="7"/>
    </row>
    <row r="1047" spans="1:3" x14ac:dyDescent="0.3">
      <c r="A1047" s="6"/>
      <c r="B1047" s="6"/>
      <c r="C1047" s="7"/>
    </row>
    <row r="1048" spans="1:3" x14ac:dyDescent="0.3">
      <c r="A1048" s="6"/>
      <c r="B1048" s="6"/>
      <c r="C1048" s="7"/>
    </row>
    <row r="1049" spans="1:3" x14ac:dyDescent="0.3">
      <c r="A1049" s="6"/>
      <c r="B1049" s="6"/>
      <c r="C1049" s="7"/>
    </row>
    <row r="1050" spans="1:3" x14ac:dyDescent="0.3">
      <c r="A1050" s="6"/>
      <c r="B1050" s="6"/>
      <c r="C1050" s="7"/>
    </row>
    <row r="1051" spans="1:3" x14ac:dyDescent="0.3">
      <c r="A1051" s="6"/>
      <c r="B1051" s="6"/>
      <c r="C1051" s="7"/>
    </row>
    <row r="1052" spans="1:3" x14ac:dyDescent="0.3">
      <c r="A1052" s="6"/>
      <c r="B1052" s="6"/>
      <c r="C1052" s="7"/>
    </row>
    <row r="1053" spans="1:3" x14ac:dyDescent="0.3">
      <c r="A1053" s="6"/>
      <c r="B1053" s="6"/>
      <c r="C1053" s="7"/>
    </row>
    <row r="1054" spans="1:3" x14ac:dyDescent="0.3">
      <c r="A1054" s="6"/>
      <c r="B1054" s="6"/>
      <c r="C1054" s="7"/>
    </row>
    <row r="1055" spans="1:3" x14ac:dyDescent="0.3">
      <c r="A1055" s="6"/>
      <c r="B1055" s="6"/>
      <c r="C1055" s="7"/>
    </row>
    <row r="1056" spans="1:3" x14ac:dyDescent="0.3">
      <c r="A1056" s="6"/>
      <c r="B1056" s="6"/>
      <c r="C1056" s="7"/>
    </row>
    <row r="1057" spans="1:3" x14ac:dyDescent="0.3">
      <c r="A1057" s="6"/>
      <c r="B1057" s="6"/>
      <c r="C1057" s="7"/>
    </row>
    <row r="1058" spans="1:3" x14ac:dyDescent="0.3">
      <c r="A1058" s="6"/>
      <c r="B1058" s="6"/>
      <c r="C1058" s="7"/>
    </row>
    <row r="1059" spans="1:3" x14ac:dyDescent="0.3">
      <c r="A1059" s="6"/>
      <c r="B1059" s="6"/>
      <c r="C1059" s="7"/>
    </row>
    <row r="1060" spans="1:3" x14ac:dyDescent="0.3">
      <c r="A1060" s="6"/>
      <c r="B1060" s="6"/>
      <c r="C1060" s="7"/>
    </row>
    <row r="1061" spans="1:3" x14ac:dyDescent="0.3">
      <c r="A1061" s="6"/>
      <c r="B1061" s="6"/>
      <c r="C1061" s="7"/>
    </row>
    <row r="1062" spans="1:3" x14ac:dyDescent="0.3">
      <c r="A1062" s="6"/>
      <c r="B1062" s="6"/>
      <c r="C1062" s="7"/>
    </row>
    <row r="1063" spans="1:3" x14ac:dyDescent="0.3">
      <c r="A1063" s="6"/>
      <c r="B1063" s="6"/>
      <c r="C1063" s="7"/>
    </row>
    <row r="1064" spans="1:3" x14ac:dyDescent="0.3">
      <c r="A1064" s="6"/>
      <c r="B1064" s="6"/>
      <c r="C1064" s="7"/>
    </row>
    <row r="1065" spans="1:3" x14ac:dyDescent="0.3">
      <c r="A1065" s="6"/>
      <c r="B1065" s="6"/>
      <c r="C1065" s="7"/>
    </row>
    <row r="1066" spans="1:3" x14ac:dyDescent="0.3">
      <c r="A1066" s="6"/>
      <c r="B1066" s="6"/>
      <c r="C1066" s="7"/>
    </row>
    <row r="1067" spans="1:3" x14ac:dyDescent="0.3">
      <c r="A1067" s="6"/>
      <c r="B1067" s="6"/>
      <c r="C1067" s="7"/>
    </row>
    <row r="1068" spans="1:3" x14ac:dyDescent="0.3">
      <c r="A1068" s="6"/>
      <c r="B1068" s="6"/>
      <c r="C1068" s="7"/>
    </row>
    <row r="1069" spans="1:3" x14ac:dyDescent="0.3">
      <c r="A1069" s="6"/>
      <c r="B1069" s="6"/>
      <c r="C1069" s="7"/>
    </row>
    <row r="1070" spans="1:3" x14ac:dyDescent="0.3">
      <c r="A1070" s="6"/>
      <c r="B1070" s="6"/>
      <c r="C1070" s="7"/>
    </row>
    <row r="1071" spans="1:3" x14ac:dyDescent="0.3">
      <c r="A1071" s="6"/>
      <c r="B1071" s="6"/>
      <c r="C1071" s="7"/>
    </row>
    <row r="1072" spans="1:3" x14ac:dyDescent="0.3">
      <c r="A1072" s="6"/>
      <c r="B1072" s="6"/>
      <c r="C1072" s="7"/>
    </row>
    <row r="1073" spans="1:3" x14ac:dyDescent="0.3">
      <c r="A1073" s="6"/>
      <c r="B1073" s="6"/>
      <c r="C1073" s="7"/>
    </row>
    <row r="1074" spans="1:3" x14ac:dyDescent="0.3">
      <c r="A1074" s="6"/>
      <c r="B1074" s="6"/>
      <c r="C1074" s="7"/>
    </row>
    <row r="1075" spans="1:3" x14ac:dyDescent="0.3">
      <c r="A1075" s="6"/>
      <c r="B1075" s="6"/>
      <c r="C1075" s="7"/>
    </row>
    <row r="1076" spans="1:3" x14ac:dyDescent="0.3">
      <c r="A1076" s="6"/>
      <c r="B1076" s="6"/>
      <c r="C1076" s="7"/>
    </row>
    <row r="1077" spans="1:3" x14ac:dyDescent="0.3">
      <c r="A1077" s="6"/>
      <c r="B1077" s="6"/>
      <c r="C1077" s="7"/>
    </row>
    <row r="1078" spans="1:3" x14ac:dyDescent="0.3">
      <c r="A1078" s="6"/>
      <c r="B1078" s="6"/>
      <c r="C1078" s="7"/>
    </row>
    <row r="1079" spans="1:3" x14ac:dyDescent="0.3">
      <c r="A1079" s="6"/>
      <c r="B1079" s="6"/>
      <c r="C1079" s="7"/>
    </row>
    <row r="1080" spans="1:3" x14ac:dyDescent="0.3">
      <c r="A1080" s="6"/>
      <c r="B1080" s="6"/>
      <c r="C1080" s="7"/>
    </row>
    <row r="1081" spans="1:3" x14ac:dyDescent="0.3">
      <c r="A1081" s="6"/>
      <c r="B1081" s="6"/>
      <c r="C1081" s="7"/>
    </row>
    <row r="1082" spans="1:3" x14ac:dyDescent="0.3">
      <c r="A1082" s="6"/>
      <c r="B1082" s="6"/>
      <c r="C1082" s="7"/>
    </row>
    <row r="1083" spans="1:3" x14ac:dyDescent="0.3">
      <c r="A1083" s="6"/>
      <c r="B1083" s="6"/>
      <c r="C1083" s="7"/>
    </row>
    <row r="1084" spans="1:3" x14ac:dyDescent="0.3">
      <c r="A1084" s="6"/>
      <c r="B1084" s="6"/>
      <c r="C1084" s="7"/>
    </row>
    <row r="1085" spans="1:3" x14ac:dyDescent="0.3">
      <c r="A1085" s="6"/>
      <c r="B1085" s="6"/>
      <c r="C1085" s="7"/>
    </row>
    <row r="1086" spans="1:3" x14ac:dyDescent="0.3">
      <c r="A1086" s="6"/>
      <c r="B1086" s="6"/>
      <c r="C1086" s="7"/>
    </row>
    <row r="1087" spans="1:3" x14ac:dyDescent="0.3">
      <c r="A1087" s="6"/>
      <c r="B1087" s="6"/>
      <c r="C1087" s="7"/>
    </row>
    <row r="1088" spans="1:3" x14ac:dyDescent="0.3">
      <c r="A1088" s="6"/>
      <c r="B1088" s="6"/>
      <c r="C1088" s="7"/>
    </row>
    <row r="1089" spans="1:3" x14ac:dyDescent="0.3">
      <c r="A1089" s="6"/>
      <c r="B1089" s="6"/>
      <c r="C1089" s="7"/>
    </row>
    <row r="1090" spans="1:3" x14ac:dyDescent="0.3">
      <c r="A1090" s="6"/>
      <c r="B1090" s="6"/>
      <c r="C1090" s="7"/>
    </row>
    <row r="1091" spans="1:3" x14ac:dyDescent="0.3">
      <c r="A1091" s="6"/>
      <c r="B1091" s="6"/>
      <c r="C1091" s="7"/>
    </row>
    <row r="1092" spans="1:3" x14ac:dyDescent="0.3">
      <c r="A1092" s="6"/>
      <c r="B1092" s="6"/>
      <c r="C1092" s="7"/>
    </row>
    <row r="1093" spans="1:3" x14ac:dyDescent="0.3">
      <c r="A1093" s="6"/>
      <c r="B1093" s="6"/>
      <c r="C1093" s="7"/>
    </row>
    <row r="1094" spans="1:3" x14ac:dyDescent="0.3">
      <c r="A1094" s="6"/>
      <c r="B1094" s="6"/>
      <c r="C1094" s="7"/>
    </row>
    <row r="1095" spans="1:3" x14ac:dyDescent="0.3">
      <c r="A1095" s="6"/>
      <c r="B1095" s="6"/>
      <c r="C1095" s="7"/>
    </row>
    <row r="1096" spans="1:3" x14ac:dyDescent="0.3">
      <c r="A1096" s="6"/>
      <c r="B1096" s="6"/>
      <c r="C1096" s="7"/>
    </row>
    <row r="1097" spans="1:3" x14ac:dyDescent="0.3">
      <c r="A1097" s="6"/>
      <c r="B1097" s="6"/>
      <c r="C1097" s="7"/>
    </row>
    <row r="1098" spans="1:3" x14ac:dyDescent="0.3">
      <c r="A1098" s="6"/>
      <c r="B1098" s="6"/>
      <c r="C1098" s="7"/>
    </row>
    <row r="1099" spans="1:3" x14ac:dyDescent="0.3">
      <c r="A1099" s="6"/>
      <c r="B1099" s="6"/>
      <c r="C1099" s="7"/>
    </row>
    <row r="1100" spans="1:3" x14ac:dyDescent="0.3">
      <c r="A1100" s="6"/>
      <c r="B1100" s="6"/>
      <c r="C1100" s="7"/>
    </row>
    <row r="1101" spans="1:3" x14ac:dyDescent="0.3">
      <c r="A1101" s="6"/>
      <c r="B1101" s="6"/>
      <c r="C1101" s="7"/>
    </row>
    <row r="1102" spans="1:3" x14ac:dyDescent="0.3">
      <c r="A1102" s="6"/>
      <c r="B1102" s="6"/>
      <c r="C1102" s="7"/>
    </row>
    <row r="1103" spans="1:3" x14ac:dyDescent="0.3">
      <c r="A1103" s="6"/>
      <c r="B1103" s="6"/>
      <c r="C1103" s="7"/>
    </row>
    <row r="1104" spans="1:3" x14ac:dyDescent="0.3">
      <c r="A1104" s="6"/>
      <c r="B1104" s="6"/>
      <c r="C1104" s="7"/>
    </row>
    <row r="1105" spans="1:3" x14ac:dyDescent="0.3">
      <c r="A1105" s="6"/>
      <c r="B1105" s="6"/>
      <c r="C1105" s="7"/>
    </row>
    <row r="1106" spans="1:3" x14ac:dyDescent="0.3">
      <c r="A1106" s="6"/>
      <c r="B1106" s="6"/>
      <c r="C1106" s="7"/>
    </row>
    <row r="1107" spans="1:3" x14ac:dyDescent="0.3">
      <c r="A1107" s="6"/>
      <c r="B1107" s="6"/>
      <c r="C1107" s="7"/>
    </row>
    <row r="1108" spans="1:3" x14ac:dyDescent="0.3">
      <c r="A1108" s="6"/>
      <c r="B1108" s="6"/>
      <c r="C1108" s="7"/>
    </row>
    <row r="1109" spans="1:3" x14ac:dyDescent="0.3">
      <c r="A1109" s="6"/>
      <c r="B1109" s="6"/>
      <c r="C1109" s="7"/>
    </row>
    <row r="1110" spans="1:3" x14ac:dyDescent="0.3">
      <c r="A1110" s="6"/>
      <c r="B1110" s="6"/>
      <c r="C1110" s="7"/>
    </row>
    <row r="1111" spans="1:3" x14ac:dyDescent="0.3">
      <c r="A1111" s="6"/>
      <c r="B1111" s="6"/>
      <c r="C1111" s="7"/>
    </row>
    <row r="1112" spans="1:3" x14ac:dyDescent="0.3">
      <c r="A1112" s="6"/>
      <c r="B1112" s="6"/>
      <c r="C1112" s="7"/>
    </row>
    <row r="1113" spans="1:3" x14ac:dyDescent="0.3">
      <c r="A1113" s="6"/>
      <c r="B1113" s="6"/>
      <c r="C1113" s="7"/>
    </row>
    <row r="1114" spans="1:3" x14ac:dyDescent="0.3">
      <c r="A1114" s="6"/>
      <c r="B1114" s="6"/>
      <c r="C1114" s="7"/>
    </row>
    <row r="1115" spans="1:3" x14ac:dyDescent="0.3">
      <c r="A1115" s="6"/>
      <c r="B1115" s="6"/>
      <c r="C1115" s="7"/>
    </row>
    <row r="1116" spans="1:3" x14ac:dyDescent="0.3">
      <c r="A1116" s="6"/>
      <c r="B1116" s="6"/>
      <c r="C1116" s="7"/>
    </row>
    <row r="1117" spans="1:3" x14ac:dyDescent="0.3">
      <c r="A1117" s="6"/>
      <c r="B1117" s="6"/>
      <c r="C1117" s="7"/>
    </row>
    <row r="1118" spans="1:3" x14ac:dyDescent="0.3">
      <c r="A1118" s="6"/>
      <c r="B1118" s="6"/>
      <c r="C1118" s="7"/>
    </row>
    <row r="1119" spans="1:3" x14ac:dyDescent="0.3">
      <c r="A1119" s="6"/>
      <c r="B1119" s="6"/>
      <c r="C1119" s="7"/>
    </row>
    <row r="1120" spans="1:3" x14ac:dyDescent="0.3">
      <c r="A1120" s="6"/>
      <c r="B1120" s="6"/>
      <c r="C1120" s="7"/>
    </row>
    <row r="1121" spans="1:3" x14ac:dyDescent="0.3">
      <c r="A1121" s="6"/>
      <c r="B1121" s="6"/>
      <c r="C1121" s="7"/>
    </row>
    <row r="1122" spans="1:3" x14ac:dyDescent="0.3">
      <c r="A1122" s="6"/>
      <c r="B1122" s="6"/>
      <c r="C1122" s="7"/>
    </row>
    <row r="1123" spans="1:3" x14ac:dyDescent="0.3">
      <c r="A1123" s="6"/>
      <c r="B1123" s="6"/>
      <c r="C1123" s="7"/>
    </row>
    <row r="1124" spans="1:3" x14ac:dyDescent="0.3">
      <c r="A1124" s="6"/>
      <c r="B1124" s="6"/>
      <c r="C1124" s="7"/>
    </row>
    <row r="1125" spans="1:3" x14ac:dyDescent="0.3">
      <c r="A1125" s="6"/>
      <c r="B1125" s="6"/>
      <c r="C1125" s="7"/>
    </row>
    <row r="1126" spans="1:3" x14ac:dyDescent="0.3">
      <c r="A1126" s="6"/>
      <c r="B1126" s="6"/>
      <c r="C1126" s="7"/>
    </row>
    <row r="1127" spans="1:3" x14ac:dyDescent="0.3">
      <c r="A1127" s="6"/>
      <c r="B1127" s="6"/>
      <c r="C1127" s="7"/>
    </row>
    <row r="1128" spans="1:3" x14ac:dyDescent="0.3">
      <c r="A1128" s="6"/>
      <c r="B1128" s="6"/>
      <c r="C1128" s="7"/>
    </row>
    <row r="1129" spans="1:3" x14ac:dyDescent="0.3">
      <c r="A1129" s="6"/>
      <c r="B1129" s="6"/>
      <c r="C1129" s="7"/>
    </row>
    <row r="1130" spans="1:3" x14ac:dyDescent="0.3">
      <c r="A1130" s="6"/>
      <c r="B1130" s="6"/>
      <c r="C1130" s="7"/>
    </row>
    <row r="1131" spans="1:3" x14ac:dyDescent="0.3">
      <c r="A1131" s="6"/>
      <c r="B1131" s="6"/>
      <c r="C1131" s="7"/>
    </row>
    <row r="1132" spans="1:3" x14ac:dyDescent="0.3">
      <c r="A1132" s="6"/>
      <c r="B1132" s="6"/>
      <c r="C1132" s="7"/>
    </row>
    <row r="1133" spans="1:3" x14ac:dyDescent="0.3">
      <c r="A1133" s="6"/>
      <c r="B1133" s="6"/>
      <c r="C1133" s="7"/>
    </row>
    <row r="1134" spans="1:3" x14ac:dyDescent="0.3">
      <c r="A1134" s="6"/>
      <c r="B1134" s="6"/>
      <c r="C1134" s="7"/>
    </row>
    <row r="1135" spans="1:3" x14ac:dyDescent="0.3">
      <c r="A1135" s="6"/>
      <c r="B1135" s="6"/>
      <c r="C1135" s="7"/>
    </row>
    <row r="1136" spans="1:3" x14ac:dyDescent="0.3">
      <c r="A1136" s="6"/>
      <c r="B1136" s="6"/>
      <c r="C1136" s="7"/>
    </row>
    <row r="1137" spans="1:3" x14ac:dyDescent="0.3">
      <c r="A1137" s="6"/>
      <c r="B1137" s="6"/>
      <c r="C1137" s="7"/>
    </row>
    <row r="1138" spans="1:3" x14ac:dyDescent="0.3">
      <c r="A1138" s="6"/>
      <c r="B1138" s="6"/>
      <c r="C1138" s="7"/>
    </row>
    <row r="1139" spans="1:3" x14ac:dyDescent="0.3">
      <c r="A1139" s="6"/>
      <c r="B1139" s="6"/>
      <c r="C1139" s="7"/>
    </row>
    <row r="1140" spans="1:3" x14ac:dyDescent="0.3">
      <c r="A1140" s="6"/>
      <c r="B1140" s="6"/>
      <c r="C1140" s="7"/>
    </row>
    <row r="1141" spans="1:3" x14ac:dyDescent="0.3">
      <c r="A1141" s="6"/>
      <c r="B1141" s="6"/>
      <c r="C1141" s="7"/>
    </row>
    <row r="1142" spans="1:3" x14ac:dyDescent="0.3">
      <c r="A1142" s="6"/>
      <c r="B1142" s="6"/>
      <c r="C1142" s="7"/>
    </row>
    <row r="1143" spans="1:3" x14ac:dyDescent="0.3">
      <c r="A1143" s="6"/>
      <c r="B1143" s="6"/>
      <c r="C1143" s="7"/>
    </row>
    <row r="1144" spans="1:3" x14ac:dyDescent="0.3">
      <c r="A1144" s="6"/>
      <c r="B1144" s="6"/>
      <c r="C1144" s="7"/>
    </row>
    <row r="1145" spans="1:3" x14ac:dyDescent="0.3">
      <c r="A1145" s="6"/>
      <c r="B1145" s="6"/>
      <c r="C1145" s="7"/>
    </row>
    <row r="1146" spans="1:3" x14ac:dyDescent="0.3">
      <c r="A1146" s="6"/>
      <c r="B1146" s="6"/>
      <c r="C1146" s="7"/>
    </row>
    <row r="1147" spans="1:3" x14ac:dyDescent="0.3">
      <c r="A1147" s="6"/>
      <c r="B1147" s="6"/>
      <c r="C1147" s="7"/>
    </row>
    <row r="1148" spans="1:3" x14ac:dyDescent="0.3">
      <c r="A1148" s="6"/>
      <c r="B1148" s="6"/>
      <c r="C1148" s="7"/>
    </row>
    <row r="1149" spans="1:3" x14ac:dyDescent="0.3">
      <c r="A1149" s="6"/>
      <c r="B1149" s="6"/>
      <c r="C1149" s="7"/>
    </row>
    <row r="1150" spans="1:3" x14ac:dyDescent="0.3">
      <c r="A1150" s="6"/>
      <c r="B1150" s="6"/>
      <c r="C1150" s="7"/>
    </row>
    <row r="1151" spans="1:3" x14ac:dyDescent="0.3">
      <c r="A1151" s="6"/>
      <c r="B1151" s="6"/>
      <c r="C1151" s="7"/>
    </row>
    <row r="1152" spans="1:3" x14ac:dyDescent="0.3">
      <c r="A1152" s="6"/>
      <c r="B1152" s="6"/>
      <c r="C1152" s="7"/>
    </row>
    <row r="1153" spans="1:3" x14ac:dyDescent="0.3">
      <c r="A1153" s="6"/>
      <c r="B1153" s="6"/>
      <c r="C1153" s="7"/>
    </row>
    <row r="1154" spans="1:3" x14ac:dyDescent="0.3">
      <c r="A1154" s="6"/>
      <c r="B1154" s="6"/>
      <c r="C1154" s="7"/>
    </row>
    <row r="1155" spans="1:3" x14ac:dyDescent="0.3">
      <c r="A1155" s="6"/>
      <c r="B1155" s="6"/>
      <c r="C1155" s="7"/>
    </row>
    <row r="1156" spans="1:3" x14ac:dyDescent="0.3">
      <c r="A1156" s="6"/>
      <c r="B1156" s="6"/>
      <c r="C1156" s="7"/>
    </row>
    <row r="1157" spans="1:3" x14ac:dyDescent="0.3">
      <c r="A1157" s="6"/>
      <c r="B1157" s="6"/>
      <c r="C1157" s="7"/>
    </row>
    <row r="1158" spans="1:3" x14ac:dyDescent="0.3">
      <c r="A1158" s="6"/>
      <c r="B1158" s="6"/>
      <c r="C1158" s="7"/>
    </row>
    <row r="1159" spans="1:3" x14ac:dyDescent="0.3">
      <c r="A1159" s="6"/>
      <c r="B1159" s="6"/>
      <c r="C1159" s="7"/>
    </row>
    <row r="1160" spans="1:3" x14ac:dyDescent="0.3">
      <c r="A1160" s="6"/>
      <c r="B1160" s="6"/>
      <c r="C1160" s="7"/>
    </row>
    <row r="1161" spans="1:3" x14ac:dyDescent="0.3">
      <c r="A1161" s="6"/>
      <c r="B1161" s="6"/>
      <c r="C1161" s="7"/>
    </row>
    <row r="1162" spans="1:3" x14ac:dyDescent="0.3">
      <c r="A1162" s="6"/>
      <c r="B1162" s="6"/>
      <c r="C1162" s="7"/>
    </row>
    <row r="1163" spans="1:3" x14ac:dyDescent="0.3">
      <c r="A1163" s="6"/>
      <c r="B1163" s="6"/>
      <c r="C1163" s="7"/>
    </row>
    <row r="1164" spans="1:3" x14ac:dyDescent="0.3">
      <c r="A1164" s="6"/>
      <c r="B1164" s="6"/>
      <c r="C1164" s="7"/>
    </row>
    <row r="1165" spans="1:3" x14ac:dyDescent="0.3">
      <c r="A1165" s="6"/>
      <c r="B1165" s="6"/>
      <c r="C1165" s="7"/>
    </row>
    <row r="1166" spans="1:3" x14ac:dyDescent="0.3">
      <c r="A1166" s="6"/>
      <c r="B1166" s="6"/>
      <c r="C1166" s="7"/>
    </row>
    <row r="1167" spans="1:3" x14ac:dyDescent="0.3">
      <c r="A1167" s="6"/>
      <c r="B1167" s="6"/>
      <c r="C1167" s="7"/>
    </row>
    <row r="1168" spans="1:3" x14ac:dyDescent="0.3">
      <c r="A1168" s="6"/>
      <c r="B1168" s="6"/>
      <c r="C1168" s="7"/>
    </row>
    <row r="1169" spans="1:3" x14ac:dyDescent="0.3">
      <c r="A1169" s="6"/>
      <c r="B1169" s="6"/>
      <c r="C1169" s="7"/>
    </row>
    <row r="1170" spans="1:3" x14ac:dyDescent="0.3">
      <c r="A1170" s="6"/>
      <c r="B1170" s="6"/>
      <c r="C1170" s="7"/>
    </row>
    <row r="1171" spans="1:3" x14ac:dyDescent="0.3">
      <c r="A1171" s="6"/>
      <c r="B1171" s="6"/>
      <c r="C1171" s="7"/>
    </row>
    <row r="1172" spans="1:3" x14ac:dyDescent="0.3">
      <c r="A1172" s="6"/>
      <c r="B1172" s="6"/>
      <c r="C1172" s="7"/>
    </row>
    <row r="1173" spans="1:3" x14ac:dyDescent="0.3">
      <c r="A1173" s="6"/>
      <c r="B1173" s="6"/>
      <c r="C1173" s="7"/>
    </row>
    <row r="1174" spans="1:3" x14ac:dyDescent="0.3">
      <c r="A1174" s="6"/>
      <c r="B1174" s="6"/>
      <c r="C1174" s="7"/>
    </row>
    <row r="1175" spans="1:3" x14ac:dyDescent="0.3">
      <c r="A1175" s="6"/>
      <c r="B1175" s="6"/>
      <c r="C1175" s="7"/>
    </row>
    <row r="1176" spans="1:3" x14ac:dyDescent="0.3">
      <c r="A1176" s="6"/>
      <c r="B1176" s="6"/>
      <c r="C1176" s="7"/>
    </row>
    <row r="1177" spans="1:3" x14ac:dyDescent="0.3">
      <c r="A1177" s="6"/>
      <c r="B1177" s="6"/>
      <c r="C1177" s="7"/>
    </row>
    <row r="1178" spans="1:3" x14ac:dyDescent="0.3">
      <c r="A1178" s="6"/>
      <c r="B1178" s="6"/>
      <c r="C1178" s="7"/>
    </row>
    <row r="1179" spans="1:3" x14ac:dyDescent="0.3">
      <c r="A1179" s="6"/>
      <c r="B1179" s="6"/>
      <c r="C1179" s="7"/>
    </row>
    <row r="1180" spans="1:3" x14ac:dyDescent="0.3">
      <c r="A1180" s="6"/>
      <c r="B1180" s="6"/>
      <c r="C1180" s="7"/>
    </row>
    <row r="1181" spans="1:3" x14ac:dyDescent="0.3">
      <c r="A1181" s="6"/>
      <c r="B1181" s="6"/>
      <c r="C1181" s="7"/>
    </row>
    <row r="1182" spans="1:3" x14ac:dyDescent="0.3">
      <c r="A1182" s="6"/>
      <c r="B1182" s="6"/>
      <c r="C1182" s="7"/>
    </row>
    <row r="1183" spans="1:3" x14ac:dyDescent="0.3">
      <c r="A1183" s="6"/>
      <c r="B1183" s="6"/>
      <c r="C1183" s="7"/>
    </row>
    <row r="1184" spans="1:3" x14ac:dyDescent="0.3">
      <c r="A1184" s="6"/>
      <c r="B1184" s="6"/>
      <c r="C1184" s="7"/>
    </row>
    <row r="1185" spans="1:3" x14ac:dyDescent="0.3">
      <c r="A1185" s="6"/>
      <c r="B1185" s="6"/>
      <c r="C1185" s="7"/>
    </row>
    <row r="1186" spans="1:3" x14ac:dyDescent="0.3">
      <c r="A1186" s="6"/>
      <c r="B1186" s="6"/>
      <c r="C1186" s="7"/>
    </row>
    <row r="1187" spans="1:3" x14ac:dyDescent="0.3">
      <c r="A1187" s="6"/>
      <c r="B1187" s="6"/>
      <c r="C1187" s="7"/>
    </row>
    <row r="1188" spans="1:3" x14ac:dyDescent="0.3">
      <c r="A1188" s="6"/>
      <c r="B1188" s="6"/>
      <c r="C1188" s="7"/>
    </row>
    <row r="1189" spans="1:3" x14ac:dyDescent="0.3">
      <c r="A1189" s="6"/>
      <c r="B1189" s="6"/>
      <c r="C1189" s="7"/>
    </row>
    <row r="1190" spans="1:3" x14ac:dyDescent="0.3">
      <c r="A1190" s="6"/>
      <c r="B1190" s="6"/>
      <c r="C1190" s="7"/>
    </row>
    <row r="1191" spans="1:3" x14ac:dyDescent="0.3">
      <c r="A1191" s="6"/>
      <c r="B1191" s="6"/>
      <c r="C1191" s="7"/>
    </row>
    <row r="1192" spans="1:3" x14ac:dyDescent="0.3">
      <c r="A1192" s="6"/>
      <c r="B1192" s="6"/>
      <c r="C1192" s="7"/>
    </row>
    <row r="1193" spans="1:3" x14ac:dyDescent="0.3">
      <c r="A1193" s="6"/>
      <c r="B1193" s="6"/>
      <c r="C1193" s="7"/>
    </row>
    <row r="1194" spans="1:3" x14ac:dyDescent="0.3">
      <c r="A1194" s="6"/>
      <c r="B1194" s="6"/>
      <c r="C1194" s="7"/>
    </row>
    <row r="1195" spans="1:3" x14ac:dyDescent="0.3">
      <c r="A1195" s="6"/>
      <c r="B1195" s="6"/>
      <c r="C1195" s="7"/>
    </row>
    <row r="1196" spans="1:3" x14ac:dyDescent="0.3">
      <c r="A1196" s="6"/>
      <c r="B1196" s="6"/>
      <c r="C1196" s="7"/>
    </row>
    <row r="1197" spans="1:3" x14ac:dyDescent="0.3">
      <c r="A1197" s="6"/>
      <c r="B1197" s="6"/>
      <c r="C1197" s="7"/>
    </row>
    <row r="1198" spans="1:3" x14ac:dyDescent="0.3">
      <c r="A1198" s="6"/>
      <c r="B1198" s="6"/>
      <c r="C1198" s="7"/>
    </row>
    <row r="1199" spans="1:3" x14ac:dyDescent="0.3">
      <c r="A1199" s="6"/>
      <c r="B1199" s="6"/>
      <c r="C1199" s="7"/>
    </row>
    <row r="1200" spans="1:3" x14ac:dyDescent="0.3">
      <c r="A1200" s="6"/>
      <c r="B1200" s="6"/>
      <c r="C1200" s="7"/>
    </row>
    <row r="1201" spans="1:3" x14ac:dyDescent="0.3">
      <c r="A1201" s="6"/>
      <c r="B1201" s="6"/>
      <c r="C1201" s="7"/>
    </row>
    <row r="1202" spans="1:3" x14ac:dyDescent="0.3">
      <c r="A1202" s="6"/>
      <c r="B1202" s="6"/>
      <c r="C1202" s="7"/>
    </row>
    <row r="1203" spans="1:3" x14ac:dyDescent="0.3">
      <c r="A1203" s="6"/>
      <c r="B1203" s="6"/>
      <c r="C1203" s="7"/>
    </row>
    <row r="1204" spans="1:3" x14ac:dyDescent="0.3">
      <c r="A1204" s="6"/>
      <c r="B1204" s="6"/>
      <c r="C1204" s="7"/>
    </row>
    <row r="1205" spans="1:3" x14ac:dyDescent="0.3">
      <c r="A1205" s="6"/>
      <c r="B1205" s="6"/>
      <c r="C1205" s="7"/>
    </row>
    <row r="1206" spans="1:3" x14ac:dyDescent="0.3">
      <c r="A1206" s="6"/>
      <c r="B1206" s="6"/>
      <c r="C1206" s="7"/>
    </row>
    <row r="1207" spans="1:3" x14ac:dyDescent="0.3">
      <c r="A1207" s="6"/>
      <c r="B1207" s="6"/>
      <c r="C1207" s="7"/>
    </row>
    <row r="1208" spans="1:3" x14ac:dyDescent="0.3">
      <c r="A1208" s="6"/>
      <c r="B1208" s="6"/>
      <c r="C1208" s="7"/>
    </row>
    <row r="1209" spans="1:3" x14ac:dyDescent="0.3">
      <c r="A1209" s="6"/>
      <c r="B1209" s="6"/>
      <c r="C1209" s="7"/>
    </row>
    <row r="1210" spans="1:3" x14ac:dyDescent="0.3">
      <c r="A1210" s="6"/>
      <c r="B1210" s="6"/>
      <c r="C1210" s="7"/>
    </row>
    <row r="1211" spans="1:3" x14ac:dyDescent="0.3">
      <c r="A1211" s="6"/>
      <c r="B1211" s="6"/>
      <c r="C1211" s="7"/>
    </row>
    <row r="1212" spans="1:3" x14ac:dyDescent="0.3">
      <c r="A1212" s="6"/>
      <c r="B1212" s="6"/>
      <c r="C1212" s="7"/>
    </row>
    <row r="1213" spans="1:3" x14ac:dyDescent="0.3">
      <c r="A1213" s="6"/>
      <c r="B1213" s="6"/>
      <c r="C1213" s="7"/>
    </row>
    <row r="1214" spans="1:3" x14ac:dyDescent="0.3">
      <c r="A1214" s="6"/>
      <c r="B1214" s="6"/>
      <c r="C1214" s="7"/>
    </row>
    <row r="1215" spans="1:3" x14ac:dyDescent="0.3">
      <c r="A1215" s="6"/>
      <c r="B1215" s="6"/>
      <c r="C1215" s="7"/>
    </row>
    <row r="1216" spans="1:3" x14ac:dyDescent="0.3">
      <c r="A1216" s="6"/>
      <c r="B1216" s="6"/>
      <c r="C1216" s="7"/>
    </row>
    <row r="1217" spans="1:3" x14ac:dyDescent="0.3">
      <c r="A1217" s="6"/>
      <c r="B1217" s="6"/>
      <c r="C1217" s="7"/>
    </row>
    <row r="1218" spans="1:3" x14ac:dyDescent="0.3">
      <c r="A1218" s="6"/>
      <c r="B1218" s="6"/>
      <c r="C1218" s="7"/>
    </row>
    <row r="1219" spans="1:3" x14ac:dyDescent="0.3">
      <c r="A1219" s="6"/>
      <c r="B1219" s="6"/>
      <c r="C1219" s="7"/>
    </row>
    <row r="1220" spans="1:3" x14ac:dyDescent="0.3">
      <c r="A1220" s="6"/>
      <c r="B1220" s="6"/>
      <c r="C1220" s="7"/>
    </row>
    <row r="1221" spans="1:3" x14ac:dyDescent="0.3">
      <c r="A1221" s="6"/>
      <c r="B1221" s="6"/>
      <c r="C1221" s="7"/>
    </row>
    <row r="1222" spans="1:3" x14ac:dyDescent="0.3">
      <c r="A1222" s="6"/>
      <c r="B1222" s="6"/>
      <c r="C1222" s="7"/>
    </row>
    <row r="1223" spans="1:3" x14ac:dyDescent="0.3">
      <c r="A1223" s="6"/>
      <c r="B1223" s="6"/>
      <c r="C1223" s="7"/>
    </row>
    <row r="1224" spans="1:3" x14ac:dyDescent="0.3">
      <c r="A1224" s="6"/>
      <c r="B1224" s="6"/>
      <c r="C1224" s="7"/>
    </row>
    <row r="1225" spans="1:3" x14ac:dyDescent="0.3">
      <c r="A1225" s="6"/>
      <c r="B1225" s="6"/>
      <c r="C1225" s="7"/>
    </row>
    <row r="1226" spans="1:3" x14ac:dyDescent="0.3">
      <c r="A1226" s="6"/>
      <c r="B1226" s="6"/>
      <c r="C1226" s="7"/>
    </row>
    <row r="1227" spans="1:3" x14ac:dyDescent="0.3">
      <c r="A1227" s="6"/>
      <c r="B1227" s="6"/>
      <c r="C1227" s="7"/>
    </row>
    <row r="1228" spans="1:3" x14ac:dyDescent="0.3">
      <c r="A1228" s="6"/>
      <c r="B1228" s="6"/>
      <c r="C1228" s="7"/>
    </row>
    <row r="1229" spans="1:3" x14ac:dyDescent="0.3">
      <c r="A1229" s="6"/>
      <c r="B1229" s="6"/>
      <c r="C1229" s="7"/>
    </row>
    <row r="1230" spans="1:3" x14ac:dyDescent="0.3">
      <c r="A1230" s="6"/>
      <c r="B1230" s="6"/>
      <c r="C1230" s="7"/>
    </row>
    <row r="1231" spans="1:3" x14ac:dyDescent="0.3">
      <c r="A1231" s="6"/>
      <c r="B1231" s="6"/>
      <c r="C1231" s="7"/>
    </row>
    <row r="1232" spans="1:3" x14ac:dyDescent="0.3">
      <c r="A1232" s="6"/>
      <c r="B1232" s="6"/>
      <c r="C1232" s="7"/>
    </row>
    <row r="1233" spans="1:3" x14ac:dyDescent="0.3">
      <c r="A1233" s="6"/>
      <c r="B1233" s="6"/>
      <c r="C1233" s="7"/>
    </row>
    <row r="1234" spans="1:3" x14ac:dyDescent="0.3">
      <c r="A1234" s="6"/>
      <c r="B1234" s="6"/>
      <c r="C1234" s="7"/>
    </row>
    <row r="1235" spans="1:3" x14ac:dyDescent="0.3">
      <c r="A1235" s="6"/>
      <c r="B1235" s="6"/>
      <c r="C1235" s="7"/>
    </row>
    <row r="1236" spans="1:3" x14ac:dyDescent="0.3">
      <c r="A1236" s="6"/>
      <c r="B1236" s="6"/>
      <c r="C1236" s="7"/>
    </row>
    <row r="1237" spans="1:3" x14ac:dyDescent="0.3">
      <c r="A1237" s="6"/>
      <c r="B1237" s="6"/>
      <c r="C1237" s="7"/>
    </row>
    <row r="1238" spans="1:3" x14ac:dyDescent="0.3">
      <c r="A1238" s="6"/>
      <c r="B1238" s="6"/>
      <c r="C1238" s="7"/>
    </row>
    <row r="1239" spans="1:3" x14ac:dyDescent="0.3">
      <c r="A1239" s="6"/>
      <c r="B1239" s="6"/>
      <c r="C1239" s="7"/>
    </row>
    <row r="1240" spans="1:3" x14ac:dyDescent="0.3">
      <c r="A1240" s="6"/>
      <c r="B1240" s="6"/>
      <c r="C1240" s="7"/>
    </row>
    <row r="1241" spans="1:3" x14ac:dyDescent="0.3">
      <c r="A1241" s="6"/>
      <c r="B1241" s="6"/>
      <c r="C1241" s="7"/>
    </row>
    <row r="1242" spans="1:3" x14ac:dyDescent="0.3">
      <c r="A1242" s="6"/>
      <c r="B1242" s="6"/>
      <c r="C1242" s="7"/>
    </row>
    <row r="1243" spans="1:3" x14ac:dyDescent="0.3">
      <c r="A1243" s="6"/>
      <c r="B1243" s="6"/>
      <c r="C1243" s="7"/>
    </row>
    <row r="1244" spans="1:3" x14ac:dyDescent="0.3">
      <c r="A1244" s="6"/>
      <c r="B1244" s="6"/>
      <c r="C1244" s="7"/>
    </row>
    <row r="1245" spans="1:3" x14ac:dyDescent="0.3">
      <c r="A1245" s="6"/>
      <c r="B1245" s="6"/>
      <c r="C1245" s="7"/>
    </row>
    <row r="1246" spans="1:3" x14ac:dyDescent="0.3">
      <c r="A1246" s="6"/>
      <c r="B1246" s="6"/>
      <c r="C1246" s="7"/>
    </row>
    <row r="1247" spans="1:3" x14ac:dyDescent="0.3">
      <c r="A1247" s="6"/>
      <c r="B1247" s="6"/>
      <c r="C1247" s="7"/>
    </row>
    <row r="1248" spans="1:3" x14ac:dyDescent="0.3">
      <c r="A1248" s="6"/>
      <c r="B1248" s="6"/>
      <c r="C1248" s="7"/>
    </row>
    <row r="1249" spans="1:3" x14ac:dyDescent="0.3">
      <c r="A1249" s="6"/>
      <c r="B1249" s="6"/>
      <c r="C1249" s="7"/>
    </row>
    <row r="1250" spans="1:3" x14ac:dyDescent="0.3">
      <c r="A1250" s="6"/>
      <c r="B1250" s="6"/>
      <c r="C1250" s="7"/>
    </row>
    <row r="1251" spans="1:3" x14ac:dyDescent="0.3">
      <c r="A1251" s="6"/>
      <c r="B1251" s="6"/>
      <c r="C1251" s="7"/>
    </row>
    <row r="1252" spans="1:3" x14ac:dyDescent="0.3">
      <c r="A1252" s="6"/>
      <c r="B1252" s="6"/>
      <c r="C1252" s="7"/>
    </row>
    <row r="1253" spans="1:3" x14ac:dyDescent="0.3">
      <c r="A1253" s="6"/>
      <c r="B1253" s="6"/>
      <c r="C1253" s="7"/>
    </row>
    <row r="1254" spans="1:3" x14ac:dyDescent="0.3">
      <c r="A1254" s="6"/>
      <c r="B1254" s="6"/>
      <c r="C1254" s="7"/>
    </row>
    <row r="1255" spans="1:3" x14ac:dyDescent="0.3">
      <c r="A1255" s="6"/>
      <c r="B1255" s="6"/>
      <c r="C1255" s="7"/>
    </row>
    <row r="1256" spans="1:3" x14ac:dyDescent="0.3">
      <c r="A1256" s="6"/>
      <c r="B1256" s="6"/>
      <c r="C1256" s="7"/>
    </row>
    <row r="1257" spans="1:3" x14ac:dyDescent="0.3">
      <c r="A1257" s="6"/>
      <c r="B1257" s="6"/>
      <c r="C1257" s="7"/>
    </row>
    <row r="1258" spans="1:3" x14ac:dyDescent="0.3">
      <c r="A1258" s="6"/>
      <c r="B1258" s="6"/>
      <c r="C1258" s="7"/>
    </row>
    <row r="1259" spans="1:3" x14ac:dyDescent="0.3">
      <c r="A1259" s="6"/>
      <c r="B1259" s="6"/>
      <c r="C1259" s="7"/>
    </row>
    <row r="1260" spans="1:3" x14ac:dyDescent="0.3">
      <c r="A1260" s="6"/>
      <c r="B1260" s="6"/>
      <c r="C1260" s="7"/>
    </row>
    <row r="1261" spans="1:3" x14ac:dyDescent="0.3">
      <c r="A1261" s="6"/>
      <c r="B1261" s="6"/>
      <c r="C1261" s="7"/>
    </row>
    <row r="1262" spans="1:3" x14ac:dyDescent="0.3">
      <c r="A1262" s="6"/>
      <c r="B1262" s="6"/>
      <c r="C1262" s="7"/>
    </row>
    <row r="1263" spans="1:3" x14ac:dyDescent="0.3">
      <c r="A1263" s="6"/>
      <c r="B1263" s="6"/>
      <c r="C1263" s="7"/>
    </row>
    <row r="1264" spans="1:3" x14ac:dyDescent="0.3">
      <c r="A1264" s="6"/>
      <c r="B1264" s="6"/>
      <c r="C1264" s="7"/>
    </row>
    <row r="1265" spans="1:3" x14ac:dyDescent="0.3">
      <c r="A1265" s="6"/>
      <c r="B1265" s="6"/>
      <c r="C1265" s="7"/>
    </row>
    <row r="1266" spans="1:3" x14ac:dyDescent="0.3">
      <c r="A1266" s="6"/>
      <c r="B1266" s="6"/>
      <c r="C1266" s="7"/>
    </row>
    <row r="1267" spans="1:3" x14ac:dyDescent="0.3">
      <c r="A1267" s="6"/>
      <c r="B1267" s="6"/>
      <c r="C1267" s="7"/>
    </row>
    <row r="1268" spans="1:3" x14ac:dyDescent="0.3">
      <c r="A1268" s="6"/>
      <c r="B1268" s="6"/>
      <c r="C1268" s="7"/>
    </row>
    <row r="1269" spans="1:3" x14ac:dyDescent="0.3">
      <c r="A1269" s="6"/>
      <c r="B1269" s="6"/>
      <c r="C1269" s="7"/>
    </row>
    <row r="1270" spans="1:3" x14ac:dyDescent="0.3">
      <c r="A1270" s="6"/>
      <c r="B1270" s="6"/>
      <c r="C1270" s="7"/>
    </row>
    <row r="1271" spans="1:3" x14ac:dyDescent="0.3">
      <c r="A1271" s="6"/>
      <c r="B1271" s="6"/>
      <c r="C1271" s="7"/>
    </row>
    <row r="1272" spans="1:3" x14ac:dyDescent="0.3">
      <c r="A1272" s="6"/>
      <c r="B1272" s="6"/>
      <c r="C1272" s="7"/>
    </row>
    <row r="1273" spans="1:3" x14ac:dyDescent="0.3">
      <c r="A1273" s="6"/>
      <c r="B1273" s="6"/>
      <c r="C1273" s="7"/>
    </row>
    <row r="1274" spans="1:3" x14ac:dyDescent="0.3">
      <c r="A1274" s="6"/>
      <c r="B1274" s="6"/>
      <c r="C1274" s="7"/>
    </row>
    <row r="1275" spans="1:3" x14ac:dyDescent="0.3">
      <c r="A1275" s="6"/>
      <c r="B1275" s="6"/>
      <c r="C1275" s="7"/>
    </row>
    <row r="1276" spans="1:3" x14ac:dyDescent="0.3">
      <c r="A1276" s="6"/>
      <c r="B1276" s="6"/>
      <c r="C1276" s="7"/>
    </row>
    <row r="1277" spans="1:3" x14ac:dyDescent="0.3">
      <c r="A1277" s="6"/>
      <c r="B1277" s="6"/>
      <c r="C1277" s="7"/>
    </row>
    <row r="1278" spans="1:3" x14ac:dyDescent="0.3">
      <c r="A1278" s="6"/>
      <c r="B1278" s="6"/>
      <c r="C1278" s="7"/>
    </row>
    <row r="1279" spans="1:3" x14ac:dyDescent="0.3">
      <c r="A1279" s="6"/>
      <c r="B1279" s="6"/>
      <c r="C1279" s="7"/>
    </row>
    <row r="1280" spans="1:3" x14ac:dyDescent="0.3">
      <c r="A1280" s="6"/>
      <c r="B1280" s="6"/>
      <c r="C1280" s="7"/>
    </row>
    <row r="1281" spans="1:3" x14ac:dyDescent="0.3">
      <c r="A1281" s="6"/>
      <c r="B1281" s="6"/>
      <c r="C1281" s="7"/>
    </row>
    <row r="1282" spans="1:3" x14ac:dyDescent="0.3">
      <c r="A1282" s="6"/>
      <c r="B1282" s="6"/>
      <c r="C1282" s="7"/>
    </row>
    <row r="1283" spans="1:3" x14ac:dyDescent="0.3">
      <c r="A1283" s="6"/>
      <c r="B1283" s="6"/>
      <c r="C1283" s="7"/>
    </row>
    <row r="1284" spans="1:3" x14ac:dyDescent="0.3">
      <c r="A1284" s="6"/>
      <c r="B1284" s="6"/>
      <c r="C1284" s="7"/>
    </row>
    <row r="1285" spans="1:3" x14ac:dyDescent="0.3">
      <c r="A1285" s="6"/>
      <c r="B1285" s="6"/>
      <c r="C1285" s="7"/>
    </row>
    <row r="1286" spans="1:3" x14ac:dyDescent="0.3">
      <c r="A1286" s="6"/>
      <c r="B1286" s="6"/>
      <c r="C1286" s="7"/>
    </row>
    <row r="1287" spans="1:3" x14ac:dyDescent="0.3">
      <c r="A1287" s="6"/>
      <c r="B1287" s="6"/>
      <c r="C1287" s="7"/>
    </row>
    <row r="1288" spans="1:3" x14ac:dyDescent="0.3">
      <c r="A1288" s="6"/>
      <c r="B1288" s="6"/>
      <c r="C1288" s="7"/>
    </row>
    <row r="1289" spans="1:3" x14ac:dyDescent="0.3">
      <c r="A1289" s="6"/>
      <c r="B1289" s="6"/>
      <c r="C1289" s="7"/>
    </row>
    <row r="1290" spans="1:3" x14ac:dyDescent="0.3">
      <c r="A1290" s="6"/>
      <c r="B1290" s="6"/>
      <c r="C1290" s="7"/>
    </row>
    <row r="1291" spans="1:3" x14ac:dyDescent="0.3">
      <c r="A1291" s="6"/>
      <c r="B1291" s="6"/>
      <c r="C1291" s="7"/>
    </row>
    <row r="1292" spans="1:3" x14ac:dyDescent="0.3">
      <c r="A1292" s="6"/>
      <c r="B1292" s="6"/>
      <c r="C1292" s="7"/>
    </row>
    <row r="1293" spans="1:3" x14ac:dyDescent="0.3">
      <c r="A1293" s="6"/>
      <c r="B1293" s="6"/>
      <c r="C1293" s="7"/>
    </row>
    <row r="1294" spans="1:3" x14ac:dyDescent="0.3">
      <c r="A1294" s="6"/>
      <c r="B1294" s="6"/>
      <c r="C1294" s="7"/>
    </row>
    <row r="1295" spans="1:3" x14ac:dyDescent="0.3">
      <c r="A1295" s="6"/>
      <c r="B1295" s="6"/>
      <c r="C1295" s="7"/>
    </row>
    <row r="1296" spans="1:3" x14ac:dyDescent="0.3">
      <c r="A1296" s="6"/>
      <c r="B1296" s="6"/>
      <c r="C1296" s="7"/>
    </row>
    <row r="1297" spans="1:3" x14ac:dyDescent="0.3">
      <c r="A1297" s="6"/>
      <c r="B1297" s="6"/>
      <c r="C1297" s="7"/>
    </row>
    <row r="1298" spans="1:3" x14ac:dyDescent="0.3">
      <c r="A1298" s="6"/>
      <c r="B1298" s="6"/>
      <c r="C1298" s="7"/>
    </row>
    <row r="1299" spans="1:3" x14ac:dyDescent="0.3">
      <c r="A1299" s="6"/>
      <c r="B1299" s="6"/>
      <c r="C1299" s="7"/>
    </row>
    <row r="1300" spans="1:3" x14ac:dyDescent="0.3">
      <c r="A1300" s="6"/>
      <c r="B1300" s="6"/>
      <c r="C1300" s="7"/>
    </row>
    <row r="1301" spans="1:3" x14ac:dyDescent="0.3">
      <c r="A1301" s="6"/>
      <c r="B1301" s="6"/>
      <c r="C1301" s="7"/>
    </row>
    <row r="1302" spans="1:3" x14ac:dyDescent="0.3">
      <c r="A1302" s="6"/>
      <c r="B1302" s="6"/>
      <c r="C1302" s="7"/>
    </row>
    <row r="1303" spans="1:3" x14ac:dyDescent="0.3">
      <c r="A1303" s="6"/>
      <c r="B1303" s="6"/>
      <c r="C1303" s="7"/>
    </row>
    <row r="1304" spans="1:3" x14ac:dyDescent="0.3">
      <c r="A1304" s="6"/>
      <c r="B1304" s="6"/>
      <c r="C1304" s="7"/>
    </row>
    <row r="1305" spans="1:3" x14ac:dyDescent="0.3">
      <c r="A1305" s="6"/>
      <c r="B1305" s="6"/>
      <c r="C1305" s="7"/>
    </row>
    <row r="1306" spans="1:3" x14ac:dyDescent="0.3">
      <c r="A1306" s="6"/>
      <c r="B1306" s="6"/>
      <c r="C1306" s="7"/>
    </row>
    <row r="1307" spans="1:3" x14ac:dyDescent="0.3">
      <c r="A1307" s="6"/>
      <c r="B1307" s="6"/>
      <c r="C1307" s="7"/>
    </row>
    <row r="1308" spans="1:3" x14ac:dyDescent="0.3">
      <c r="A1308" s="6"/>
      <c r="B1308" s="6"/>
      <c r="C1308" s="7"/>
    </row>
    <row r="1309" spans="1:3" x14ac:dyDescent="0.3">
      <c r="A1309" s="6"/>
      <c r="B1309" s="6"/>
      <c r="C1309" s="7"/>
    </row>
    <row r="1310" spans="1:3" x14ac:dyDescent="0.3">
      <c r="A1310" s="6"/>
      <c r="B1310" s="6"/>
      <c r="C1310" s="7"/>
    </row>
    <row r="1311" spans="1:3" x14ac:dyDescent="0.3">
      <c r="A1311" s="6"/>
      <c r="B1311" s="6"/>
      <c r="C1311" s="7"/>
    </row>
    <row r="1312" spans="1:3" x14ac:dyDescent="0.3">
      <c r="A1312" s="6"/>
      <c r="B1312" s="6"/>
      <c r="C1312" s="7"/>
    </row>
    <row r="1313" spans="1:3" x14ac:dyDescent="0.3">
      <c r="A1313" s="6"/>
      <c r="B1313" s="6"/>
      <c r="C1313" s="7"/>
    </row>
    <row r="1314" spans="1:3" x14ac:dyDescent="0.3">
      <c r="A1314" s="6"/>
      <c r="B1314" s="6"/>
      <c r="C1314" s="7"/>
    </row>
    <row r="1315" spans="1:3" x14ac:dyDescent="0.3">
      <c r="A1315" s="6"/>
      <c r="B1315" s="6"/>
      <c r="C1315" s="7"/>
    </row>
    <row r="1316" spans="1:3" x14ac:dyDescent="0.3">
      <c r="A1316" s="6"/>
      <c r="B1316" s="6"/>
      <c r="C1316" s="7"/>
    </row>
    <row r="1317" spans="1:3" x14ac:dyDescent="0.3">
      <c r="A1317" s="6"/>
      <c r="B1317" s="6"/>
      <c r="C1317" s="7"/>
    </row>
    <row r="1318" spans="1:3" x14ac:dyDescent="0.3">
      <c r="A1318" s="6"/>
      <c r="B1318" s="6"/>
      <c r="C1318" s="7"/>
    </row>
    <row r="1319" spans="1:3" x14ac:dyDescent="0.3">
      <c r="A1319" s="6"/>
      <c r="B1319" s="6"/>
      <c r="C1319" s="7"/>
    </row>
    <row r="1320" spans="1:3" x14ac:dyDescent="0.3">
      <c r="A1320" s="6"/>
      <c r="B1320" s="6"/>
      <c r="C1320" s="7"/>
    </row>
    <row r="1321" spans="1:3" x14ac:dyDescent="0.3">
      <c r="A1321" s="6"/>
      <c r="B1321" s="6"/>
      <c r="C1321" s="7"/>
    </row>
    <row r="1322" spans="1:3" x14ac:dyDescent="0.3">
      <c r="A1322" s="6"/>
      <c r="B1322" s="6"/>
      <c r="C1322" s="7"/>
    </row>
    <row r="1323" spans="1:3" x14ac:dyDescent="0.3">
      <c r="A1323" s="6"/>
      <c r="B1323" s="6"/>
      <c r="C1323" s="7"/>
    </row>
    <row r="1324" spans="1:3" x14ac:dyDescent="0.3">
      <c r="A1324" s="6"/>
      <c r="B1324" s="6"/>
      <c r="C1324" s="7"/>
    </row>
    <row r="1325" spans="1:3" x14ac:dyDescent="0.3">
      <c r="A1325" s="6"/>
      <c r="B1325" s="6"/>
      <c r="C1325" s="7"/>
    </row>
    <row r="1326" spans="1:3" x14ac:dyDescent="0.3">
      <c r="A1326" s="6"/>
      <c r="B1326" s="6"/>
      <c r="C1326" s="7"/>
    </row>
    <row r="1327" spans="1:3" x14ac:dyDescent="0.3">
      <c r="A1327" s="6"/>
      <c r="B1327" s="6"/>
      <c r="C1327" s="7"/>
    </row>
    <row r="1328" spans="1:3" x14ac:dyDescent="0.3">
      <c r="A1328" s="6"/>
      <c r="B1328" s="6"/>
      <c r="C1328" s="7"/>
    </row>
    <row r="1329" spans="1:3" x14ac:dyDescent="0.3">
      <c r="A1329" s="6"/>
      <c r="B1329" s="6"/>
      <c r="C1329" s="7"/>
    </row>
    <row r="1330" spans="1:3" x14ac:dyDescent="0.3">
      <c r="A1330" s="6"/>
      <c r="B1330" s="6"/>
      <c r="C1330" s="7"/>
    </row>
    <row r="1331" spans="1:3" x14ac:dyDescent="0.3">
      <c r="A1331" s="6"/>
      <c r="B1331" s="6"/>
      <c r="C1331" s="7"/>
    </row>
    <row r="1332" spans="1:3" x14ac:dyDescent="0.3">
      <c r="A1332" s="6"/>
      <c r="B1332" s="6"/>
      <c r="C1332" s="7"/>
    </row>
    <row r="1333" spans="1:3" x14ac:dyDescent="0.3">
      <c r="A1333" s="6"/>
      <c r="B1333" s="6"/>
      <c r="C1333" s="7"/>
    </row>
    <row r="1334" spans="1:3" x14ac:dyDescent="0.3">
      <c r="A1334" s="6"/>
      <c r="B1334" s="6"/>
      <c r="C1334" s="7"/>
    </row>
    <row r="1335" spans="1:3" x14ac:dyDescent="0.3">
      <c r="A1335" s="6"/>
      <c r="B1335" s="6"/>
      <c r="C1335" s="7"/>
    </row>
    <row r="1336" spans="1:3" x14ac:dyDescent="0.3">
      <c r="A1336" s="6"/>
      <c r="B1336" s="6"/>
      <c r="C1336" s="7"/>
    </row>
    <row r="1337" spans="1:3" x14ac:dyDescent="0.3">
      <c r="A1337" s="6"/>
      <c r="B1337" s="6"/>
      <c r="C1337" s="7"/>
    </row>
    <row r="1338" spans="1:3" x14ac:dyDescent="0.3">
      <c r="A1338" s="6"/>
      <c r="B1338" s="6"/>
      <c r="C1338" s="7"/>
    </row>
    <row r="1339" spans="1:3" x14ac:dyDescent="0.3">
      <c r="A1339" s="6"/>
      <c r="B1339" s="6"/>
      <c r="C1339" s="7"/>
    </row>
    <row r="1340" spans="1:3" x14ac:dyDescent="0.3">
      <c r="A1340" s="6"/>
      <c r="B1340" s="6"/>
      <c r="C1340" s="7"/>
    </row>
    <row r="1341" spans="1:3" x14ac:dyDescent="0.3">
      <c r="A1341" s="6"/>
      <c r="B1341" s="6"/>
      <c r="C1341" s="7"/>
    </row>
    <row r="1342" spans="1:3" x14ac:dyDescent="0.3">
      <c r="A1342" s="6"/>
      <c r="B1342" s="6"/>
      <c r="C1342" s="7"/>
    </row>
    <row r="1343" spans="1:3" x14ac:dyDescent="0.3">
      <c r="A1343" s="6"/>
      <c r="B1343" s="6"/>
      <c r="C1343" s="7"/>
    </row>
    <row r="1344" spans="1:3" x14ac:dyDescent="0.3">
      <c r="A1344" s="6"/>
      <c r="B1344" s="6"/>
      <c r="C1344" s="7"/>
    </row>
    <row r="1345" spans="1:3" x14ac:dyDescent="0.3">
      <c r="A1345" s="6"/>
      <c r="B1345" s="6"/>
      <c r="C1345" s="7"/>
    </row>
    <row r="1346" spans="1:3" x14ac:dyDescent="0.3">
      <c r="A1346" s="6"/>
      <c r="B1346" s="6"/>
      <c r="C1346" s="7"/>
    </row>
    <row r="1347" spans="1:3" x14ac:dyDescent="0.3">
      <c r="A1347" s="6"/>
      <c r="B1347" s="6"/>
      <c r="C1347" s="7"/>
    </row>
    <row r="1348" spans="1:3" x14ac:dyDescent="0.3">
      <c r="A1348" s="6"/>
      <c r="B1348" s="6"/>
      <c r="C1348" s="7"/>
    </row>
    <row r="1349" spans="1:3" x14ac:dyDescent="0.3">
      <c r="A1349" s="6"/>
      <c r="B1349" s="6"/>
      <c r="C1349" s="7"/>
    </row>
    <row r="1350" spans="1:3" x14ac:dyDescent="0.3">
      <c r="A1350" s="6"/>
      <c r="B1350" s="6"/>
      <c r="C1350" s="7"/>
    </row>
    <row r="1351" spans="1:3" x14ac:dyDescent="0.3">
      <c r="A1351" s="6"/>
      <c r="B1351" s="6"/>
      <c r="C1351" s="7"/>
    </row>
    <row r="1352" spans="1:3" x14ac:dyDescent="0.3">
      <c r="A1352" s="6"/>
      <c r="B1352" s="6"/>
      <c r="C1352" s="7"/>
    </row>
    <row r="1353" spans="1:3" x14ac:dyDescent="0.3">
      <c r="A1353" s="6"/>
      <c r="B1353" s="6"/>
      <c r="C1353" s="7"/>
    </row>
    <row r="1354" spans="1:3" x14ac:dyDescent="0.3">
      <c r="A1354" s="6"/>
      <c r="B1354" s="6"/>
      <c r="C1354" s="7"/>
    </row>
    <row r="1355" spans="1:3" x14ac:dyDescent="0.3">
      <c r="A1355" s="6"/>
      <c r="B1355" s="6"/>
      <c r="C1355" s="7"/>
    </row>
    <row r="1356" spans="1:3" x14ac:dyDescent="0.3">
      <c r="A1356" s="6"/>
      <c r="B1356" s="6"/>
      <c r="C1356" s="7"/>
    </row>
    <row r="1357" spans="1:3" x14ac:dyDescent="0.3">
      <c r="A1357" s="6"/>
      <c r="B1357" s="6"/>
      <c r="C1357" s="7"/>
    </row>
    <row r="1358" spans="1:3" x14ac:dyDescent="0.3">
      <c r="A1358" s="6"/>
      <c r="B1358" s="6"/>
      <c r="C1358" s="7"/>
    </row>
    <row r="1359" spans="1:3" x14ac:dyDescent="0.3">
      <c r="A1359" s="6"/>
      <c r="B1359" s="6"/>
      <c r="C1359" s="7"/>
    </row>
    <row r="1360" spans="1:3" x14ac:dyDescent="0.3">
      <c r="A1360" s="6"/>
      <c r="B1360" s="6"/>
      <c r="C1360" s="7"/>
    </row>
    <row r="1361" spans="1:3" x14ac:dyDescent="0.3">
      <c r="A1361" s="6"/>
      <c r="B1361" s="6"/>
      <c r="C1361" s="7"/>
    </row>
    <row r="1362" spans="1:3" x14ac:dyDescent="0.3">
      <c r="A1362" s="6"/>
      <c r="B1362" s="6"/>
      <c r="C1362" s="7"/>
    </row>
    <row r="1363" spans="1:3" x14ac:dyDescent="0.3">
      <c r="A1363" s="6"/>
      <c r="B1363" s="6"/>
      <c r="C1363" s="7"/>
    </row>
    <row r="1364" spans="1:3" x14ac:dyDescent="0.3">
      <c r="A1364" s="6"/>
      <c r="B1364" s="6"/>
      <c r="C1364" s="7"/>
    </row>
    <row r="1365" spans="1:3" x14ac:dyDescent="0.3">
      <c r="A1365" s="6"/>
      <c r="B1365" s="6"/>
      <c r="C1365" s="7"/>
    </row>
    <row r="1366" spans="1:3" x14ac:dyDescent="0.3">
      <c r="A1366" s="6"/>
      <c r="B1366" s="6"/>
      <c r="C1366" s="7"/>
    </row>
    <row r="1367" spans="1:3" x14ac:dyDescent="0.3">
      <c r="A1367" s="6"/>
      <c r="B1367" s="6"/>
      <c r="C1367" s="7"/>
    </row>
    <row r="1368" spans="1:3" x14ac:dyDescent="0.3">
      <c r="A1368" s="6"/>
      <c r="B1368" s="6"/>
      <c r="C1368" s="7"/>
    </row>
    <row r="1369" spans="1:3" x14ac:dyDescent="0.3">
      <c r="A1369" s="6"/>
      <c r="B1369" s="6"/>
      <c r="C1369" s="7"/>
    </row>
    <row r="1370" spans="1:3" x14ac:dyDescent="0.3">
      <c r="A1370" s="6"/>
      <c r="B1370" s="6"/>
      <c r="C1370" s="7"/>
    </row>
    <row r="1371" spans="1:3" x14ac:dyDescent="0.3">
      <c r="A1371" s="6"/>
      <c r="B1371" s="6"/>
      <c r="C1371" s="7"/>
    </row>
    <row r="1372" spans="1:3" x14ac:dyDescent="0.3">
      <c r="A1372" s="6"/>
      <c r="B1372" s="6"/>
      <c r="C1372" s="7"/>
    </row>
    <row r="1373" spans="1:3" x14ac:dyDescent="0.3">
      <c r="A1373" s="6"/>
      <c r="B1373" s="6"/>
      <c r="C1373" s="7"/>
    </row>
    <row r="1374" spans="1:3" x14ac:dyDescent="0.3">
      <c r="A1374" s="6"/>
      <c r="B1374" s="6"/>
      <c r="C1374" s="7"/>
    </row>
    <row r="1375" spans="1:3" x14ac:dyDescent="0.3">
      <c r="A1375" s="6"/>
      <c r="B1375" s="6"/>
      <c r="C1375" s="7"/>
    </row>
    <row r="1376" spans="1:3" x14ac:dyDescent="0.3">
      <c r="A1376" s="6"/>
      <c r="B1376" s="6"/>
      <c r="C1376" s="7"/>
    </row>
    <row r="1377" spans="1:3" x14ac:dyDescent="0.3">
      <c r="A1377" s="6"/>
      <c r="B1377" s="6"/>
      <c r="C1377" s="7"/>
    </row>
    <row r="1378" spans="1:3" x14ac:dyDescent="0.3">
      <c r="A1378" s="6"/>
      <c r="B1378" s="6"/>
      <c r="C1378" s="7"/>
    </row>
    <row r="1379" spans="1:3" x14ac:dyDescent="0.3">
      <c r="A1379" s="6"/>
      <c r="B1379" s="6"/>
      <c r="C1379" s="7"/>
    </row>
    <row r="1380" spans="1:3" x14ac:dyDescent="0.3">
      <c r="A1380" s="6"/>
      <c r="B1380" s="6"/>
      <c r="C1380" s="7"/>
    </row>
    <row r="1381" spans="1:3" x14ac:dyDescent="0.3">
      <c r="A1381" s="6"/>
      <c r="B1381" s="6"/>
      <c r="C1381" s="7"/>
    </row>
    <row r="1382" spans="1:3" x14ac:dyDescent="0.3">
      <c r="A1382" s="6"/>
      <c r="B1382" s="6"/>
      <c r="C1382" s="7"/>
    </row>
    <row r="1383" spans="1:3" x14ac:dyDescent="0.3">
      <c r="A1383" s="6"/>
      <c r="B1383" s="6"/>
      <c r="C1383" s="7"/>
    </row>
    <row r="1384" spans="1:3" x14ac:dyDescent="0.3">
      <c r="A1384" s="6"/>
      <c r="B1384" s="6"/>
      <c r="C1384" s="7"/>
    </row>
    <row r="1385" spans="1:3" x14ac:dyDescent="0.3">
      <c r="A1385" s="6"/>
      <c r="B1385" s="6"/>
      <c r="C1385" s="7"/>
    </row>
    <row r="1386" spans="1:3" x14ac:dyDescent="0.3">
      <c r="A1386" s="6"/>
      <c r="B1386" s="6"/>
      <c r="C1386" s="7"/>
    </row>
    <row r="1387" spans="1:3" x14ac:dyDescent="0.3">
      <c r="A1387" s="6"/>
      <c r="B1387" s="6"/>
      <c r="C1387" s="7"/>
    </row>
    <row r="1388" spans="1:3" x14ac:dyDescent="0.3">
      <c r="A1388" s="6"/>
      <c r="B1388" s="6"/>
      <c r="C1388" s="7"/>
    </row>
    <row r="1389" spans="1:3" x14ac:dyDescent="0.3">
      <c r="A1389" s="6"/>
      <c r="B1389" s="6"/>
      <c r="C1389" s="7"/>
    </row>
    <row r="1390" spans="1:3" x14ac:dyDescent="0.3">
      <c r="A1390" s="6"/>
      <c r="B1390" s="6"/>
      <c r="C1390" s="7"/>
    </row>
    <row r="1391" spans="1:3" x14ac:dyDescent="0.3">
      <c r="A1391" s="6"/>
      <c r="B1391" s="6"/>
      <c r="C1391" s="7"/>
    </row>
    <row r="1392" spans="1:3" x14ac:dyDescent="0.3">
      <c r="A1392" s="6"/>
      <c r="B1392" s="6"/>
      <c r="C1392" s="7"/>
    </row>
    <row r="1393" spans="1:3" x14ac:dyDescent="0.3">
      <c r="A1393" s="6"/>
      <c r="B1393" s="6"/>
      <c r="C1393" s="7"/>
    </row>
    <row r="1394" spans="1:3" x14ac:dyDescent="0.3">
      <c r="A1394" s="6"/>
      <c r="B1394" s="6"/>
      <c r="C1394" s="7"/>
    </row>
    <row r="1395" spans="1:3" x14ac:dyDescent="0.3">
      <c r="A1395" s="6"/>
      <c r="B1395" s="6"/>
      <c r="C1395" s="7"/>
    </row>
    <row r="1396" spans="1:3" x14ac:dyDescent="0.3">
      <c r="A1396" s="6"/>
      <c r="B1396" s="6"/>
      <c r="C1396" s="7"/>
    </row>
    <row r="1397" spans="1:3" x14ac:dyDescent="0.3">
      <c r="A1397" s="6"/>
      <c r="B1397" s="6"/>
      <c r="C1397" s="7"/>
    </row>
    <row r="1398" spans="1:3" x14ac:dyDescent="0.3">
      <c r="A1398" s="6"/>
      <c r="B1398" s="6"/>
      <c r="C1398" s="7"/>
    </row>
    <row r="1399" spans="1:3" x14ac:dyDescent="0.3">
      <c r="A1399" s="6"/>
      <c r="B1399" s="6"/>
      <c r="C1399" s="7"/>
    </row>
    <row r="1400" spans="1:3" x14ac:dyDescent="0.3">
      <c r="A1400" s="6"/>
      <c r="B1400" s="6"/>
      <c r="C1400" s="7"/>
    </row>
    <row r="1401" spans="1:3" x14ac:dyDescent="0.3">
      <c r="A1401" s="6"/>
      <c r="B1401" s="6"/>
      <c r="C1401" s="7"/>
    </row>
    <row r="1402" spans="1:3" x14ac:dyDescent="0.3">
      <c r="A1402" s="6"/>
      <c r="B1402" s="6"/>
      <c r="C1402" s="7"/>
    </row>
    <row r="1403" spans="1:3" x14ac:dyDescent="0.3">
      <c r="A1403" s="6"/>
      <c r="B1403" s="6"/>
      <c r="C1403" s="7"/>
    </row>
    <row r="1404" spans="1:3" x14ac:dyDescent="0.3">
      <c r="A1404" s="6"/>
      <c r="B1404" s="6"/>
      <c r="C1404" s="7"/>
    </row>
    <row r="1405" spans="1:3" x14ac:dyDescent="0.3">
      <c r="A1405" s="6"/>
      <c r="B1405" s="6"/>
      <c r="C1405" s="7"/>
    </row>
    <row r="1406" spans="1:3" x14ac:dyDescent="0.3">
      <c r="A1406" s="6"/>
      <c r="B1406" s="6"/>
      <c r="C1406" s="7"/>
    </row>
    <row r="1407" spans="1:3" x14ac:dyDescent="0.3">
      <c r="A1407" s="6"/>
      <c r="B1407" s="6"/>
      <c r="C1407" s="7"/>
    </row>
    <row r="1408" spans="1:3" x14ac:dyDescent="0.3">
      <c r="A1408" s="6"/>
      <c r="B1408" s="6"/>
      <c r="C1408" s="7"/>
    </row>
    <row r="1409" spans="1:3" x14ac:dyDescent="0.3">
      <c r="A1409" s="6"/>
      <c r="B1409" s="6"/>
      <c r="C1409" s="7"/>
    </row>
    <row r="1410" spans="1:3" x14ac:dyDescent="0.3">
      <c r="A1410" s="6"/>
      <c r="B1410" s="6"/>
      <c r="C1410" s="7"/>
    </row>
    <row r="1411" spans="1:3" x14ac:dyDescent="0.3">
      <c r="A1411" s="6"/>
      <c r="B1411" s="6"/>
      <c r="C1411" s="7"/>
    </row>
    <row r="1412" spans="1:3" x14ac:dyDescent="0.3">
      <c r="A1412" s="6"/>
      <c r="B1412" s="6"/>
      <c r="C1412" s="7"/>
    </row>
    <row r="1413" spans="1:3" x14ac:dyDescent="0.3">
      <c r="A1413" s="6"/>
      <c r="B1413" s="6"/>
      <c r="C1413" s="7"/>
    </row>
    <row r="1414" spans="1:3" x14ac:dyDescent="0.3">
      <c r="A1414" s="6"/>
      <c r="B1414" s="6"/>
      <c r="C1414" s="7"/>
    </row>
    <row r="1415" spans="1:3" x14ac:dyDescent="0.3">
      <c r="A1415" s="6"/>
      <c r="B1415" s="6"/>
      <c r="C1415" s="7"/>
    </row>
    <row r="1416" spans="1:3" x14ac:dyDescent="0.3">
      <c r="A1416" s="6"/>
      <c r="B1416" s="6"/>
      <c r="C1416" s="7"/>
    </row>
    <row r="1417" spans="1:3" x14ac:dyDescent="0.3">
      <c r="A1417" s="6"/>
      <c r="B1417" s="6"/>
      <c r="C1417" s="7"/>
    </row>
    <row r="1418" spans="1:3" x14ac:dyDescent="0.3">
      <c r="A1418" s="6"/>
      <c r="B1418" s="6"/>
      <c r="C1418" s="7"/>
    </row>
    <row r="1419" spans="1:3" x14ac:dyDescent="0.3">
      <c r="A1419" s="6"/>
      <c r="B1419" s="6"/>
      <c r="C1419" s="7"/>
    </row>
    <row r="1420" spans="1:3" x14ac:dyDescent="0.3">
      <c r="A1420" s="6"/>
      <c r="B1420" s="6"/>
      <c r="C1420" s="7"/>
    </row>
    <row r="1421" spans="1:3" x14ac:dyDescent="0.3">
      <c r="A1421" s="6"/>
      <c r="B1421" s="6"/>
      <c r="C1421" s="7"/>
    </row>
    <row r="1422" spans="1:3" x14ac:dyDescent="0.3">
      <c r="A1422" s="6"/>
      <c r="B1422" s="6"/>
      <c r="C1422" s="7"/>
    </row>
    <row r="1423" spans="1:3" x14ac:dyDescent="0.3">
      <c r="A1423" s="6"/>
      <c r="B1423" s="6"/>
      <c r="C1423" s="7"/>
    </row>
    <row r="1424" spans="1:3" x14ac:dyDescent="0.3">
      <c r="A1424" s="6"/>
      <c r="B1424" s="6"/>
      <c r="C1424" s="7"/>
    </row>
    <row r="1425" spans="1:3" x14ac:dyDescent="0.3">
      <c r="A1425" s="6"/>
      <c r="B1425" s="6"/>
      <c r="C1425" s="7"/>
    </row>
    <row r="1426" spans="1:3" x14ac:dyDescent="0.3">
      <c r="A1426" s="6"/>
      <c r="B1426" s="6"/>
      <c r="C1426" s="7"/>
    </row>
    <row r="1427" spans="1:3" x14ac:dyDescent="0.3">
      <c r="A1427" s="6"/>
      <c r="B1427" s="6"/>
      <c r="C1427" s="7"/>
    </row>
    <row r="1428" spans="1:3" x14ac:dyDescent="0.3">
      <c r="A1428" s="6"/>
      <c r="B1428" s="6"/>
      <c r="C1428" s="7"/>
    </row>
    <row r="1429" spans="1:3" x14ac:dyDescent="0.3">
      <c r="A1429" s="6"/>
      <c r="B1429" s="6"/>
      <c r="C1429" s="7"/>
    </row>
    <row r="1430" spans="1:3" x14ac:dyDescent="0.3">
      <c r="A1430" s="6"/>
      <c r="B1430" s="6"/>
      <c r="C1430" s="7"/>
    </row>
    <row r="1431" spans="1:3" x14ac:dyDescent="0.3">
      <c r="A1431" s="6"/>
      <c r="B1431" s="6"/>
      <c r="C1431" s="7"/>
    </row>
    <row r="1432" spans="1:3" x14ac:dyDescent="0.3">
      <c r="A1432" s="6"/>
      <c r="B1432" s="6"/>
      <c r="C1432" s="7"/>
    </row>
    <row r="1433" spans="1:3" x14ac:dyDescent="0.3">
      <c r="A1433" s="6"/>
      <c r="B1433" s="6"/>
      <c r="C1433" s="7"/>
    </row>
    <row r="1434" spans="1:3" x14ac:dyDescent="0.3">
      <c r="A1434" s="6"/>
      <c r="B1434" s="6"/>
      <c r="C1434" s="7"/>
    </row>
    <row r="1435" spans="1:3" x14ac:dyDescent="0.3">
      <c r="A1435" s="6"/>
      <c r="B1435" s="6"/>
      <c r="C1435" s="7"/>
    </row>
    <row r="1436" spans="1:3" x14ac:dyDescent="0.3">
      <c r="A1436" s="6"/>
      <c r="B1436" s="6"/>
      <c r="C1436" s="7"/>
    </row>
    <row r="1437" spans="1:3" x14ac:dyDescent="0.3">
      <c r="A1437" s="6"/>
      <c r="B1437" s="6"/>
      <c r="C1437" s="7"/>
    </row>
    <row r="1438" spans="1:3" x14ac:dyDescent="0.3">
      <c r="A1438" s="6"/>
      <c r="B1438" s="6"/>
      <c r="C1438" s="7"/>
    </row>
    <row r="1439" spans="1:3" x14ac:dyDescent="0.3">
      <c r="A1439" s="6"/>
      <c r="B1439" s="6"/>
      <c r="C1439" s="7"/>
    </row>
    <row r="1440" spans="1:3" x14ac:dyDescent="0.3">
      <c r="A1440" s="6"/>
      <c r="B1440" s="6"/>
      <c r="C1440" s="7"/>
    </row>
    <row r="1441" spans="1:3" x14ac:dyDescent="0.3">
      <c r="A1441" s="6"/>
      <c r="B1441" s="6"/>
      <c r="C1441" s="7"/>
    </row>
    <row r="1442" spans="1:3" x14ac:dyDescent="0.3">
      <c r="A1442" s="6"/>
      <c r="B1442" s="6"/>
      <c r="C1442" s="7"/>
    </row>
    <row r="1443" spans="1:3" x14ac:dyDescent="0.3">
      <c r="A1443" s="6"/>
      <c r="B1443" s="6"/>
      <c r="C1443" s="7"/>
    </row>
    <row r="1444" spans="1:3" x14ac:dyDescent="0.3">
      <c r="A1444" s="6"/>
      <c r="B1444" s="6"/>
      <c r="C1444" s="7"/>
    </row>
    <row r="1445" spans="1:3" x14ac:dyDescent="0.3">
      <c r="A1445" s="6"/>
      <c r="B1445" s="6"/>
      <c r="C1445" s="7"/>
    </row>
    <row r="1446" spans="1:3" x14ac:dyDescent="0.3">
      <c r="A1446" s="6"/>
      <c r="B1446" s="6"/>
      <c r="C1446" s="7"/>
    </row>
    <row r="1447" spans="1:3" x14ac:dyDescent="0.3">
      <c r="A1447" s="6"/>
      <c r="B1447" s="6"/>
      <c r="C1447" s="7"/>
    </row>
    <row r="1448" spans="1:3" x14ac:dyDescent="0.3">
      <c r="A1448" s="6"/>
      <c r="B1448" s="6"/>
      <c r="C1448" s="7"/>
    </row>
    <row r="1449" spans="1:3" x14ac:dyDescent="0.3">
      <c r="A1449" s="6"/>
      <c r="B1449" s="6"/>
      <c r="C1449" s="7"/>
    </row>
    <row r="1450" spans="1:3" x14ac:dyDescent="0.3">
      <c r="A1450" s="6"/>
      <c r="B1450" s="6"/>
      <c r="C1450" s="7"/>
    </row>
    <row r="1451" spans="1:3" x14ac:dyDescent="0.3">
      <c r="A1451" s="6"/>
      <c r="B1451" s="6"/>
      <c r="C1451" s="7"/>
    </row>
    <row r="1452" spans="1:3" x14ac:dyDescent="0.3">
      <c r="A1452" s="6"/>
      <c r="B1452" s="6"/>
      <c r="C1452" s="7"/>
    </row>
    <row r="1453" spans="1:3" x14ac:dyDescent="0.3">
      <c r="A1453" s="6"/>
      <c r="B1453" s="6"/>
      <c r="C1453" s="7"/>
    </row>
    <row r="1454" spans="1:3" x14ac:dyDescent="0.3">
      <c r="A1454" s="6"/>
      <c r="B1454" s="6"/>
      <c r="C1454" s="7"/>
    </row>
    <row r="1455" spans="1:3" x14ac:dyDescent="0.3">
      <c r="A1455" s="6"/>
      <c r="B1455" s="6"/>
      <c r="C1455" s="7"/>
    </row>
    <row r="1456" spans="1:3" x14ac:dyDescent="0.3">
      <c r="A1456" s="6"/>
      <c r="B1456" s="6"/>
      <c r="C1456" s="7"/>
    </row>
    <row r="1457" spans="1:3" x14ac:dyDescent="0.3">
      <c r="A1457" s="6"/>
      <c r="B1457" s="6"/>
      <c r="C1457" s="7"/>
    </row>
    <row r="1458" spans="1:3" x14ac:dyDescent="0.3">
      <c r="A1458" s="6"/>
      <c r="B1458" s="6"/>
      <c r="C1458" s="7"/>
    </row>
    <row r="1459" spans="1:3" x14ac:dyDescent="0.3">
      <c r="A1459" s="6"/>
      <c r="B1459" s="6"/>
      <c r="C1459" s="7"/>
    </row>
    <row r="1460" spans="1:3" x14ac:dyDescent="0.3">
      <c r="A1460" s="6"/>
      <c r="B1460" s="6"/>
      <c r="C1460" s="7"/>
    </row>
    <row r="1461" spans="1:3" x14ac:dyDescent="0.3">
      <c r="A1461" s="6"/>
      <c r="B1461" s="6"/>
      <c r="C1461" s="7"/>
    </row>
    <row r="1462" spans="1:3" x14ac:dyDescent="0.3">
      <c r="A1462" s="6"/>
      <c r="B1462" s="6"/>
      <c r="C1462" s="7"/>
    </row>
    <row r="1463" spans="1:3" x14ac:dyDescent="0.3">
      <c r="A1463" s="6"/>
      <c r="B1463" s="6"/>
      <c r="C1463" s="7"/>
    </row>
    <row r="1464" spans="1:3" x14ac:dyDescent="0.3">
      <c r="A1464" s="6"/>
      <c r="B1464" s="6"/>
      <c r="C1464" s="7"/>
    </row>
    <row r="1465" spans="1:3" x14ac:dyDescent="0.3">
      <c r="A1465" s="6"/>
      <c r="B1465" s="6"/>
      <c r="C1465" s="7"/>
    </row>
    <row r="1466" spans="1:3" x14ac:dyDescent="0.3">
      <c r="A1466" s="6"/>
      <c r="B1466" s="6"/>
      <c r="C1466" s="7"/>
    </row>
    <row r="1467" spans="1:3" x14ac:dyDescent="0.3">
      <c r="A1467" s="6"/>
      <c r="B1467" s="6"/>
      <c r="C1467" s="7"/>
    </row>
    <row r="1468" spans="1:3" x14ac:dyDescent="0.3">
      <c r="A1468" s="6"/>
      <c r="B1468" s="6"/>
      <c r="C1468" s="7"/>
    </row>
    <row r="1469" spans="1:3" x14ac:dyDescent="0.3">
      <c r="A1469" s="6"/>
      <c r="B1469" s="6"/>
      <c r="C1469" s="7"/>
    </row>
    <row r="1470" spans="1:3" x14ac:dyDescent="0.3">
      <c r="A1470" s="6"/>
      <c r="B1470" s="6"/>
      <c r="C1470" s="7"/>
    </row>
    <row r="1471" spans="1:3" x14ac:dyDescent="0.3">
      <c r="A1471" s="6"/>
      <c r="B1471" s="6"/>
      <c r="C1471" s="7"/>
    </row>
    <row r="1472" spans="1:3" x14ac:dyDescent="0.3">
      <c r="A1472" s="6"/>
      <c r="B1472" s="6"/>
      <c r="C1472" s="7"/>
    </row>
    <row r="1473" spans="1:3" x14ac:dyDescent="0.3">
      <c r="A1473" s="6"/>
      <c r="B1473" s="6"/>
      <c r="C1473" s="7"/>
    </row>
    <row r="1474" spans="1:3" x14ac:dyDescent="0.3">
      <c r="A1474" s="6"/>
      <c r="B1474" s="6"/>
      <c r="C1474" s="7"/>
    </row>
    <row r="1475" spans="1:3" x14ac:dyDescent="0.3">
      <c r="A1475" s="6"/>
      <c r="B1475" s="6"/>
      <c r="C1475" s="7"/>
    </row>
    <row r="1476" spans="1:3" x14ac:dyDescent="0.3">
      <c r="A1476" s="6"/>
      <c r="B1476" s="6"/>
      <c r="C1476" s="7"/>
    </row>
    <row r="1477" spans="1:3" x14ac:dyDescent="0.3">
      <c r="A1477" s="6"/>
      <c r="B1477" s="6"/>
      <c r="C1477" s="7"/>
    </row>
    <row r="1478" spans="1:3" x14ac:dyDescent="0.3">
      <c r="A1478" s="6"/>
      <c r="B1478" s="6"/>
      <c r="C1478" s="7"/>
    </row>
    <row r="1479" spans="1:3" x14ac:dyDescent="0.3">
      <c r="A1479" s="6"/>
      <c r="B1479" s="6"/>
      <c r="C1479" s="7"/>
    </row>
    <row r="1480" spans="1:3" x14ac:dyDescent="0.3">
      <c r="A1480" s="6"/>
      <c r="B1480" s="6"/>
      <c r="C1480" s="7"/>
    </row>
    <row r="1481" spans="1:3" x14ac:dyDescent="0.3">
      <c r="A1481" s="6"/>
      <c r="B1481" s="6"/>
      <c r="C1481" s="7"/>
    </row>
    <row r="1482" spans="1:3" x14ac:dyDescent="0.3">
      <c r="A1482" s="6"/>
      <c r="B1482" s="6"/>
      <c r="C1482" s="7"/>
    </row>
    <row r="1483" spans="1:3" x14ac:dyDescent="0.3">
      <c r="A1483" s="6"/>
      <c r="B1483" s="6"/>
      <c r="C1483" s="7"/>
    </row>
    <row r="1484" spans="1:3" x14ac:dyDescent="0.3">
      <c r="A1484" s="6"/>
      <c r="B1484" s="6"/>
      <c r="C1484" s="7"/>
    </row>
    <row r="1485" spans="1:3" x14ac:dyDescent="0.3">
      <c r="A1485" s="6"/>
      <c r="B1485" s="6"/>
      <c r="C1485" s="7"/>
    </row>
    <row r="1486" spans="1:3" x14ac:dyDescent="0.3">
      <c r="A1486" s="6"/>
      <c r="B1486" s="6"/>
      <c r="C1486" s="7"/>
    </row>
    <row r="1487" spans="1:3" x14ac:dyDescent="0.3">
      <c r="A1487" s="6"/>
      <c r="B1487" s="6"/>
      <c r="C1487" s="7"/>
    </row>
    <row r="1488" spans="1:3" x14ac:dyDescent="0.3">
      <c r="A1488" s="6"/>
      <c r="B1488" s="6"/>
      <c r="C1488" s="7"/>
    </row>
    <row r="1489" spans="1:3" x14ac:dyDescent="0.3">
      <c r="A1489" s="6"/>
      <c r="B1489" s="6"/>
      <c r="C1489" s="7"/>
    </row>
    <row r="1490" spans="1:3" x14ac:dyDescent="0.3">
      <c r="A1490" s="6"/>
      <c r="B1490" s="6"/>
      <c r="C1490" s="7"/>
    </row>
    <row r="1491" spans="1:3" x14ac:dyDescent="0.3">
      <c r="A1491" s="6"/>
      <c r="B1491" s="6"/>
      <c r="C1491" s="7"/>
    </row>
    <row r="1492" spans="1:3" x14ac:dyDescent="0.3">
      <c r="A1492" s="6"/>
      <c r="B1492" s="6"/>
      <c r="C1492" s="7"/>
    </row>
    <row r="1493" spans="1:3" x14ac:dyDescent="0.3">
      <c r="A1493" s="6"/>
      <c r="B1493" s="6"/>
      <c r="C1493" s="7"/>
    </row>
    <row r="1494" spans="1:3" x14ac:dyDescent="0.3">
      <c r="A1494" s="6"/>
      <c r="B1494" s="6"/>
      <c r="C1494" s="7"/>
    </row>
    <row r="1495" spans="1:3" x14ac:dyDescent="0.3">
      <c r="A1495" s="6"/>
      <c r="B1495" s="6"/>
      <c r="C1495" s="7"/>
    </row>
    <row r="1496" spans="1:3" x14ac:dyDescent="0.3">
      <c r="A1496" s="6"/>
      <c r="B1496" s="6"/>
      <c r="C1496" s="7"/>
    </row>
    <row r="1497" spans="1:3" x14ac:dyDescent="0.3">
      <c r="A1497" s="6"/>
      <c r="B1497" s="6"/>
      <c r="C1497" s="7"/>
    </row>
    <row r="1498" spans="1:3" x14ac:dyDescent="0.3">
      <c r="A1498" s="6"/>
      <c r="B1498" s="6"/>
      <c r="C1498" s="7"/>
    </row>
    <row r="1499" spans="1:3" x14ac:dyDescent="0.3">
      <c r="A1499" s="6"/>
      <c r="B1499" s="6"/>
      <c r="C1499" s="7"/>
    </row>
    <row r="1500" spans="1:3" x14ac:dyDescent="0.3">
      <c r="A1500" s="6"/>
      <c r="B1500" s="6"/>
      <c r="C1500" s="7"/>
    </row>
    <row r="1501" spans="1:3" x14ac:dyDescent="0.3">
      <c r="A1501" s="6"/>
      <c r="B1501" s="6"/>
      <c r="C1501" s="7"/>
    </row>
    <row r="1502" spans="1:3" x14ac:dyDescent="0.3">
      <c r="A1502" s="6"/>
      <c r="B1502" s="6"/>
      <c r="C1502" s="7"/>
    </row>
    <row r="1503" spans="1:3" x14ac:dyDescent="0.3">
      <c r="A1503" s="6"/>
      <c r="B1503" s="6"/>
      <c r="C1503" s="7"/>
    </row>
    <row r="1504" spans="1:3" x14ac:dyDescent="0.3">
      <c r="A1504" s="6"/>
      <c r="B1504" s="6"/>
      <c r="C1504" s="7"/>
    </row>
    <row r="1505" spans="1:3" x14ac:dyDescent="0.3">
      <c r="A1505" s="6"/>
      <c r="B1505" s="6"/>
      <c r="C1505" s="7"/>
    </row>
    <row r="1506" spans="1:3" x14ac:dyDescent="0.3">
      <c r="A1506" s="6"/>
      <c r="B1506" s="6"/>
      <c r="C1506" s="7"/>
    </row>
    <row r="1507" spans="1:3" x14ac:dyDescent="0.3">
      <c r="A1507" s="6"/>
      <c r="B1507" s="6"/>
      <c r="C1507" s="7"/>
    </row>
    <row r="1508" spans="1:3" x14ac:dyDescent="0.3">
      <c r="A1508" s="6"/>
      <c r="B1508" s="6"/>
      <c r="C1508" s="7"/>
    </row>
    <row r="1509" spans="1:3" x14ac:dyDescent="0.3">
      <c r="A1509" s="6"/>
      <c r="B1509" s="6"/>
      <c r="C1509" s="7"/>
    </row>
    <row r="1510" spans="1:3" x14ac:dyDescent="0.3">
      <c r="A1510" s="6"/>
      <c r="B1510" s="6"/>
      <c r="C1510" s="7"/>
    </row>
    <row r="1511" spans="1:3" x14ac:dyDescent="0.3">
      <c r="A1511" s="6"/>
      <c r="B1511" s="6"/>
      <c r="C1511" s="7"/>
    </row>
    <row r="1512" spans="1:3" x14ac:dyDescent="0.3">
      <c r="A1512" s="6"/>
      <c r="B1512" s="6"/>
      <c r="C1512" s="7"/>
    </row>
    <row r="1513" spans="1:3" x14ac:dyDescent="0.3">
      <c r="A1513" s="6"/>
      <c r="B1513" s="6"/>
      <c r="C1513" s="7"/>
    </row>
    <row r="1514" spans="1:3" x14ac:dyDescent="0.3">
      <c r="A1514" s="6"/>
      <c r="B1514" s="6"/>
      <c r="C1514" s="7"/>
    </row>
    <row r="1515" spans="1:3" x14ac:dyDescent="0.3">
      <c r="A1515" s="6"/>
      <c r="B1515" s="6"/>
      <c r="C1515" s="7"/>
    </row>
    <row r="1516" spans="1:3" x14ac:dyDescent="0.3">
      <c r="A1516" s="6"/>
      <c r="B1516" s="6"/>
      <c r="C1516" s="7"/>
    </row>
    <row r="1517" spans="1:3" x14ac:dyDescent="0.3">
      <c r="A1517" s="6"/>
      <c r="B1517" s="6"/>
      <c r="C1517" s="7"/>
    </row>
    <row r="1518" spans="1:3" x14ac:dyDescent="0.3">
      <c r="A1518" s="6"/>
      <c r="B1518" s="6"/>
      <c r="C1518" s="7"/>
    </row>
    <row r="1519" spans="1:3" x14ac:dyDescent="0.3">
      <c r="A1519" s="6"/>
      <c r="B1519" s="6"/>
      <c r="C1519" s="7"/>
    </row>
    <row r="1520" spans="1:3" x14ac:dyDescent="0.3">
      <c r="A1520" s="6"/>
      <c r="B1520" s="6"/>
      <c r="C1520" s="7"/>
    </row>
    <row r="1521" spans="1:3" x14ac:dyDescent="0.3">
      <c r="A1521" s="6"/>
      <c r="B1521" s="6"/>
      <c r="C1521" s="7"/>
    </row>
    <row r="1522" spans="1:3" x14ac:dyDescent="0.3">
      <c r="A1522" s="6"/>
      <c r="B1522" s="6"/>
      <c r="C1522" s="7"/>
    </row>
    <row r="1523" spans="1:3" x14ac:dyDescent="0.3">
      <c r="A1523" s="6"/>
      <c r="B1523" s="6"/>
      <c r="C1523" s="7"/>
    </row>
    <row r="1524" spans="1:3" x14ac:dyDescent="0.3">
      <c r="A1524" s="6"/>
      <c r="B1524" s="6"/>
      <c r="C1524" s="7"/>
    </row>
    <row r="1525" spans="1:3" x14ac:dyDescent="0.3">
      <c r="A1525" s="6"/>
      <c r="B1525" s="6"/>
      <c r="C1525" s="7"/>
    </row>
    <row r="1526" spans="1:3" x14ac:dyDescent="0.3">
      <c r="A1526" s="6"/>
      <c r="B1526" s="6"/>
      <c r="C1526" s="7"/>
    </row>
    <row r="1527" spans="1:3" x14ac:dyDescent="0.3">
      <c r="A1527" s="6"/>
      <c r="B1527" s="6"/>
      <c r="C1527" s="7"/>
    </row>
    <row r="1528" spans="1:3" x14ac:dyDescent="0.3">
      <c r="A1528" s="6"/>
      <c r="B1528" s="6"/>
      <c r="C1528" s="7"/>
    </row>
    <row r="1529" spans="1:3" x14ac:dyDescent="0.3">
      <c r="A1529" s="6"/>
      <c r="B1529" s="6"/>
      <c r="C1529" s="7"/>
    </row>
    <row r="1530" spans="1:3" x14ac:dyDescent="0.3">
      <c r="A1530" s="6"/>
      <c r="B1530" s="6"/>
      <c r="C1530" s="7"/>
    </row>
    <row r="1531" spans="1:3" x14ac:dyDescent="0.3">
      <c r="A1531" s="6"/>
      <c r="B1531" s="6"/>
      <c r="C1531" s="7"/>
    </row>
    <row r="1532" spans="1:3" x14ac:dyDescent="0.3">
      <c r="A1532" s="6"/>
      <c r="B1532" s="6"/>
      <c r="C1532" s="7"/>
    </row>
    <row r="1533" spans="1:3" x14ac:dyDescent="0.3">
      <c r="A1533" s="6"/>
      <c r="B1533" s="6"/>
      <c r="C1533" s="7"/>
    </row>
    <row r="1534" spans="1:3" x14ac:dyDescent="0.3">
      <c r="A1534" s="6"/>
      <c r="B1534" s="6"/>
      <c r="C1534" s="7"/>
    </row>
    <row r="1535" spans="1:3" x14ac:dyDescent="0.3">
      <c r="A1535" s="6"/>
      <c r="B1535" s="6"/>
      <c r="C1535" s="7"/>
    </row>
    <row r="1536" spans="1:3" x14ac:dyDescent="0.3">
      <c r="A1536" s="6"/>
      <c r="B1536" s="6"/>
      <c r="C1536" s="7"/>
    </row>
    <row r="1537" spans="1:3" x14ac:dyDescent="0.3">
      <c r="A1537" s="6"/>
      <c r="B1537" s="6"/>
      <c r="C1537" s="7"/>
    </row>
    <row r="1538" spans="1:3" x14ac:dyDescent="0.3">
      <c r="A1538" s="6"/>
      <c r="B1538" s="6"/>
      <c r="C1538" s="7"/>
    </row>
    <row r="1539" spans="1:3" x14ac:dyDescent="0.3">
      <c r="A1539" s="6"/>
      <c r="B1539" s="6"/>
      <c r="C1539" s="7"/>
    </row>
    <row r="1540" spans="1:3" x14ac:dyDescent="0.3">
      <c r="A1540" s="6"/>
      <c r="B1540" s="6"/>
      <c r="C1540" s="7"/>
    </row>
    <row r="1541" spans="1:3" x14ac:dyDescent="0.3">
      <c r="A1541" s="6"/>
      <c r="B1541" s="6"/>
      <c r="C1541" s="7"/>
    </row>
    <row r="1542" spans="1:3" x14ac:dyDescent="0.3">
      <c r="A1542" s="6"/>
      <c r="B1542" s="6"/>
      <c r="C1542" s="7"/>
    </row>
    <row r="1543" spans="1:3" x14ac:dyDescent="0.3">
      <c r="A1543" s="6"/>
      <c r="B1543" s="6"/>
      <c r="C1543" s="7"/>
    </row>
    <row r="1544" spans="1:3" x14ac:dyDescent="0.3">
      <c r="A1544" s="6"/>
      <c r="B1544" s="6"/>
      <c r="C1544" s="7"/>
    </row>
    <row r="1545" spans="1:3" x14ac:dyDescent="0.3">
      <c r="A1545" s="6"/>
      <c r="B1545" s="6"/>
      <c r="C1545" s="7"/>
    </row>
    <row r="1546" spans="1:3" x14ac:dyDescent="0.3">
      <c r="A1546" s="6"/>
      <c r="B1546" s="6"/>
      <c r="C1546" s="7"/>
    </row>
    <row r="1547" spans="1:3" x14ac:dyDescent="0.3">
      <c r="A1547" s="6"/>
      <c r="B1547" s="6"/>
      <c r="C1547" s="7"/>
    </row>
    <row r="1548" spans="1:3" x14ac:dyDescent="0.3">
      <c r="A1548" s="6"/>
      <c r="B1548" s="6"/>
      <c r="C1548" s="7"/>
    </row>
    <row r="1549" spans="1:3" x14ac:dyDescent="0.3">
      <c r="A1549" s="6"/>
      <c r="B1549" s="6"/>
      <c r="C1549" s="7"/>
    </row>
    <row r="1550" spans="1:3" x14ac:dyDescent="0.3">
      <c r="A1550" s="6"/>
      <c r="B1550" s="6"/>
      <c r="C1550" s="7"/>
    </row>
    <row r="1551" spans="1:3" x14ac:dyDescent="0.3">
      <c r="A1551" s="6"/>
      <c r="B1551" s="6"/>
      <c r="C1551" s="7"/>
    </row>
    <row r="1552" spans="1:3" x14ac:dyDescent="0.3">
      <c r="A1552" s="6"/>
      <c r="B1552" s="6"/>
      <c r="C1552" s="7"/>
    </row>
    <row r="1553" spans="1:3" x14ac:dyDescent="0.3">
      <c r="A1553" s="6"/>
      <c r="B1553" s="6"/>
      <c r="C1553" s="7"/>
    </row>
    <row r="1554" spans="1:3" x14ac:dyDescent="0.3">
      <c r="A1554" s="6"/>
      <c r="B1554" s="6"/>
      <c r="C1554" s="7"/>
    </row>
    <row r="1555" spans="1:3" x14ac:dyDescent="0.3">
      <c r="A1555" s="6"/>
      <c r="B1555" s="6"/>
      <c r="C1555" s="7"/>
    </row>
    <row r="1556" spans="1:3" x14ac:dyDescent="0.3">
      <c r="A1556" s="6"/>
      <c r="B1556" s="6"/>
      <c r="C1556" s="7"/>
    </row>
    <row r="1557" spans="1:3" x14ac:dyDescent="0.3">
      <c r="A1557" s="6"/>
      <c r="B1557" s="6"/>
      <c r="C1557" s="7"/>
    </row>
    <row r="1558" spans="1:3" x14ac:dyDescent="0.3">
      <c r="A1558" s="6"/>
      <c r="B1558" s="6"/>
      <c r="C1558" s="7"/>
    </row>
    <row r="1559" spans="1:3" x14ac:dyDescent="0.3">
      <c r="A1559" s="6"/>
      <c r="B1559" s="6"/>
      <c r="C1559" s="7"/>
    </row>
    <row r="1560" spans="1:3" x14ac:dyDescent="0.3">
      <c r="A1560" s="6"/>
      <c r="B1560" s="6"/>
      <c r="C1560" s="7"/>
    </row>
    <row r="1561" spans="1:3" x14ac:dyDescent="0.3">
      <c r="A1561" s="6"/>
      <c r="B1561" s="6"/>
      <c r="C1561" s="7"/>
    </row>
    <row r="1562" spans="1:3" x14ac:dyDescent="0.3">
      <c r="A1562" s="6"/>
      <c r="B1562" s="6"/>
      <c r="C1562" s="7"/>
    </row>
    <row r="1563" spans="1:3" x14ac:dyDescent="0.3">
      <c r="A1563" s="6"/>
      <c r="B1563" s="6"/>
      <c r="C1563" s="7"/>
    </row>
    <row r="1564" spans="1:3" x14ac:dyDescent="0.3">
      <c r="A1564" s="6"/>
      <c r="B1564" s="6"/>
      <c r="C1564" s="7"/>
    </row>
    <row r="1565" spans="1:3" x14ac:dyDescent="0.3">
      <c r="A1565" s="6"/>
      <c r="B1565" s="6"/>
      <c r="C1565" s="7"/>
    </row>
    <row r="1566" spans="1:3" x14ac:dyDescent="0.3">
      <c r="A1566" s="6"/>
      <c r="B1566" s="6"/>
      <c r="C1566" s="7"/>
    </row>
    <row r="1567" spans="1:3" x14ac:dyDescent="0.3">
      <c r="A1567" s="6"/>
      <c r="B1567" s="6"/>
      <c r="C1567" s="7"/>
    </row>
    <row r="1568" spans="1:3" x14ac:dyDescent="0.3">
      <c r="A1568" s="6"/>
      <c r="B1568" s="6"/>
      <c r="C1568" s="7"/>
    </row>
    <row r="1569" spans="1:3" x14ac:dyDescent="0.3">
      <c r="A1569" s="6"/>
      <c r="B1569" s="6"/>
      <c r="C1569" s="7"/>
    </row>
    <row r="1570" spans="1:3" x14ac:dyDescent="0.3">
      <c r="A1570" s="6"/>
      <c r="B1570" s="6"/>
      <c r="C1570" s="7"/>
    </row>
    <row r="1571" spans="1:3" x14ac:dyDescent="0.3">
      <c r="A1571" s="6"/>
      <c r="B1571" s="6"/>
      <c r="C1571" s="7"/>
    </row>
    <row r="1572" spans="1:3" x14ac:dyDescent="0.3">
      <c r="A1572" s="6"/>
      <c r="B1572" s="6"/>
      <c r="C1572" s="7"/>
    </row>
    <row r="1573" spans="1:3" x14ac:dyDescent="0.3">
      <c r="A1573" s="6"/>
      <c r="B1573" s="6"/>
      <c r="C1573" s="7"/>
    </row>
    <row r="1574" spans="1:3" x14ac:dyDescent="0.3">
      <c r="A1574" s="6"/>
      <c r="B1574" s="6"/>
      <c r="C1574" s="7"/>
    </row>
    <row r="1575" spans="1:3" x14ac:dyDescent="0.3">
      <c r="A1575" s="6"/>
      <c r="B1575" s="6"/>
      <c r="C1575" s="7"/>
    </row>
    <row r="1576" spans="1:3" x14ac:dyDescent="0.3">
      <c r="A1576" s="6"/>
      <c r="B1576" s="6"/>
      <c r="C1576" s="7"/>
    </row>
    <row r="1577" spans="1:3" x14ac:dyDescent="0.3">
      <c r="A1577" s="6"/>
      <c r="B1577" s="6"/>
      <c r="C1577" s="7"/>
    </row>
    <row r="1578" spans="1:3" x14ac:dyDescent="0.3">
      <c r="A1578" s="6"/>
      <c r="B1578" s="6"/>
      <c r="C1578" s="7"/>
    </row>
    <row r="1579" spans="1:3" x14ac:dyDescent="0.3">
      <c r="A1579" s="6"/>
      <c r="B1579" s="6"/>
      <c r="C1579" s="7"/>
    </row>
    <row r="1580" spans="1:3" x14ac:dyDescent="0.3">
      <c r="A1580" s="6"/>
      <c r="B1580" s="6"/>
      <c r="C1580" s="7"/>
    </row>
    <row r="1581" spans="1:3" x14ac:dyDescent="0.3">
      <c r="A1581" s="6"/>
      <c r="B1581" s="6"/>
      <c r="C1581" s="7"/>
    </row>
    <row r="1582" spans="1:3" x14ac:dyDescent="0.3">
      <c r="A1582" s="6"/>
      <c r="B1582" s="6"/>
      <c r="C1582" s="7"/>
    </row>
    <row r="1583" spans="1:3" x14ac:dyDescent="0.3">
      <c r="A1583" s="6"/>
      <c r="B1583" s="6"/>
      <c r="C1583" s="7"/>
    </row>
    <row r="1584" spans="1:3" x14ac:dyDescent="0.3">
      <c r="A1584" s="6"/>
      <c r="B1584" s="6"/>
      <c r="C1584" s="7"/>
    </row>
    <row r="1585" spans="1:3" x14ac:dyDescent="0.3">
      <c r="A1585" s="6"/>
      <c r="B1585" s="6"/>
      <c r="C1585" s="7"/>
    </row>
    <row r="1586" spans="1:3" x14ac:dyDescent="0.3">
      <c r="A1586" s="6"/>
      <c r="B1586" s="6"/>
      <c r="C1586" s="7"/>
    </row>
    <row r="1587" spans="1:3" x14ac:dyDescent="0.3">
      <c r="A1587" s="6"/>
      <c r="B1587" s="6"/>
      <c r="C1587" s="7"/>
    </row>
    <row r="1588" spans="1:3" x14ac:dyDescent="0.3">
      <c r="A1588" s="6"/>
      <c r="B1588" s="6"/>
      <c r="C1588" s="7"/>
    </row>
    <row r="1589" spans="1:3" x14ac:dyDescent="0.3">
      <c r="A1589" s="6"/>
      <c r="B1589" s="6"/>
      <c r="C1589" s="7"/>
    </row>
    <row r="1590" spans="1:3" x14ac:dyDescent="0.3">
      <c r="A1590" s="6"/>
      <c r="B1590" s="6"/>
      <c r="C1590" s="7"/>
    </row>
    <row r="1591" spans="1:3" x14ac:dyDescent="0.3">
      <c r="A1591" s="6"/>
      <c r="B1591" s="6"/>
      <c r="C1591" s="7"/>
    </row>
    <row r="1592" spans="1:3" x14ac:dyDescent="0.3">
      <c r="A1592" s="6"/>
      <c r="B1592" s="6"/>
      <c r="C1592" s="7"/>
    </row>
    <row r="1593" spans="1:3" x14ac:dyDescent="0.3">
      <c r="A1593" s="6"/>
      <c r="B1593" s="6"/>
      <c r="C1593" s="7"/>
    </row>
    <row r="1594" spans="1:3" x14ac:dyDescent="0.3">
      <c r="A1594" s="6"/>
      <c r="B1594" s="6"/>
      <c r="C1594" s="7"/>
    </row>
    <row r="1595" spans="1:3" x14ac:dyDescent="0.3">
      <c r="A1595" s="6"/>
      <c r="B1595" s="6"/>
      <c r="C1595" s="7"/>
    </row>
    <row r="1596" spans="1:3" x14ac:dyDescent="0.3">
      <c r="A1596" s="6"/>
      <c r="B1596" s="6"/>
      <c r="C1596" s="7"/>
    </row>
    <row r="1597" spans="1:3" x14ac:dyDescent="0.3">
      <c r="A1597" s="6"/>
      <c r="B1597" s="6"/>
      <c r="C1597" s="7"/>
    </row>
    <row r="1598" spans="1:3" x14ac:dyDescent="0.3">
      <c r="A1598" s="6"/>
      <c r="B1598" s="6"/>
      <c r="C1598" s="7"/>
    </row>
    <row r="1599" spans="1:3" x14ac:dyDescent="0.3">
      <c r="A1599" s="6"/>
      <c r="B1599" s="6"/>
      <c r="C1599" s="7"/>
    </row>
    <row r="1600" spans="1:3" x14ac:dyDescent="0.3">
      <c r="A1600" s="6"/>
      <c r="B1600" s="6"/>
      <c r="C1600" s="7"/>
    </row>
    <row r="1601" spans="1:3" x14ac:dyDescent="0.3">
      <c r="A1601" s="6"/>
      <c r="B1601" s="6"/>
      <c r="C1601" s="7"/>
    </row>
    <row r="1602" spans="1:3" x14ac:dyDescent="0.3">
      <c r="A1602" s="6"/>
      <c r="B1602" s="6"/>
      <c r="C1602" s="7"/>
    </row>
    <row r="1603" spans="1:3" x14ac:dyDescent="0.3">
      <c r="A1603" s="6"/>
      <c r="B1603" s="6"/>
      <c r="C1603" s="7"/>
    </row>
    <row r="1604" spans="1:3" x14ac:dyDescent="0.3">
      <c r="A1604" s="6"/>
      <c r="B1604" s="6"/>
      <c r="C1604" s="7"/>
    </row>
    <row r="1605" spans="1:3" x14ac:dyDescent="0.3">
      <c r="A1605" s="6"/>
      <c r="B1605" s="6"/>
      <c r="C1605" s="7"/>
    </row>
    <row r="1606" spans="1:3" x14ac:dyDescent="0.3">
      <c r="A1606" s="6"/>
      <c r="B1606" s="6"/>
      <c r="C1606" s="7"/>
    </row>
    <row r="1607" spans="1:3" x14ac:dyDescent="0.3">
      <c r="A1607" s="6"/>
      <c r="B1607" s="6"/>
      <c r="C1607" s="7"/>
    </row>
    <row r="1608" spans="1:3" x14ac:dyDescent="0.3">
      <c r="A1608" s="6"/>
      <c r="B1608" s="6"/>
      <c r="C1608" s="7"/>
    </row>
    <row r="1609" spans="1:3" x14ac:dyDescent="0.3">
      <c r="A1609" s="6"/>
      <c r="B1609" s="6"/>
      <c r="C1609" s="7"/>
    </row>
    <row r="1610" spans="1:3" x14ac:dyDescent="0.3">
      <c r="A1610" s="6"/>
      <c r="B1610" s="6"/>
      <c r="C1610" s="7"/>
    </row>
    <row r="1611" spans="1:3" x14ac:dyDescent="0.3">
      <c r="A1611" s="6"/>
      <c r="B1611" s="6"/>
      <c r="C1611" s="7"/>
    </row>
    <row r="1612" spans="1:3" x14ac:dyDescent="0.3">
      <c r="A1612" s="6"/>
      <c r="B1612" s="6"/>
      <c r="C1612" s="7"/>
    </row>
    <row r="1613" spans="1:3" x14ac:dyDescent="0.3">
      <c r="A1613" s="6"/>
      <c r="B1613" s="6"/>
      <c r="C1613" s="7"/>
    </row>
    <row r="1614" spans="1:3" x14ac:dyDescent="0.3">
      <c r="A1614" s="6"/>
      <c r="B1614" s="6"/>
      <c r="C1614" s="7"/>
    </row>
    <row r="1615" spans="1:3" x14ac:dyDescent="0.3">
      <c r="A1615" s="6"/>
      <c r="B1615" s="6"/>
      <c r="C1615" s="7"/>
    </row>
    <row r="1616" spans="1:3" x14ac:dyDescent="0.3">
      <c r="A1616" s="6"/>
      <c r="B1616" s="6"/>
      <c r="C1616" s="7"/>
    </row>
    <row r="1617" spans="1:3" x14ac:dyDescent="0.3">
      <c r="A1617" s="6"/>
      <c r="B1617" s="6"/>
      <c r="C1617" s="7"/>
    </row>
    <row r="1618" spans="1:3" x14ac:dyDescent="0.3">
      <c r="A1618" s="6"/>
      <c r="B1618" s="6"/>
      <c r="C1618" s="7"/>
    </row>
    <row r="1619" spans="1:3" x14ac:dyDescent="0.3">
      <c r="A1619" s="6"/>
      <c r="B1619" s="6"/>
      <c r="C1619" s="7"/>
    </row>
    <row r="1620" spans="1:3" x14ac:dyDescent="0.3">
      <c r="A1620" s="6"/>
      <c r="B1620" s="6"/>
      <c r="C1620" s="7"/>
    </row>
    <row r="1621" spans="1:3" x14ac:dyDescent="0.3">
      <c r="A1621" s="6"/>
      <c r="B1621" s="6"/>
      <c r="C1621" s="7"/>
    </row>
    <row r="1622" spans="1:3" x14ac:dyDescent="0.3">
      <c r="A1622" s="6"/>
      <c r="B1622" s="6"/>
      <c r="C1622" s="7"/>
    </row>
    <row r="1623" spans="1:3" x14ac:dyDescent="0.3">
      <c r="A1623" s="6"/>
      <c r="B1623" s="6"/>
      <c r="C1623" s="7"/>
    </row>
    <row r="1624" spans="1:3" x14ac:dyDescent="0.3">
      <c r="A1624" s="6"/>
      <c r="B1624" s="6"/>
      <c r="C1624" s="7"/>
    </row>
    <row r="1625" spans="1:3" x14ac:dyDescent="0.3">
      <c r="A1625" s="6"/>
      <c r="B1625" s="6"/>
      <c r="C1625" s="7"/>
    </row>
    <row r="1626" spans="1:3" x14ac:dyDescent="0.3">
      <c r="A1626" s="6"/>
      <c r="B1626" s="6"/>
      <c r="C1626" s="7"/>
    </row>
    <row r="1627" spans="1:3" x14ac:dyDescent="0.3">
      <c r="A1627" s="6"/>
      <c r="B1627" s="6"/>
      <c r="C1627" s="7"/>
    </row>
    <row r="1628" spans="1:3" x14ac:dyDescent="0.3">
      <c r="A1628" s="6"/>
      <c r="B1628" s="6"/>
      <c r="C1628" s="7"/>
    </row>
    <row r="1629" spans="1:3" x14ac:dyDescent="0.3">
      <c r="A1629" s="6"/>
      <c r="B1629" s="6"/>
      <c r="C1629" s="7"/>
    </row>
    <row r="1630" spans="1:3" x14ac:dyDescent="0.3">
      <c r="A1630" s="6"/>
      <c r="B1630" s="6"/>
      <c r="C1630" s="7"/>
    </row>
    <row r="1631" spans="1:3" x14ac:dyDescent="0.3">
      <c r="A1631" s="6"/>
      <c r="B1631" s="6"/>
      <c r="C1631" s="7"/>
    </row>
    <row r="1632" spans="1:3" x14ac:dyDescent="0.3">
      <c r="A1632" s="6"/>
      <c r="B1632" s="6"/>
      <c r="C1632" s="7"/>
    </row>
    <row r="1633" spans="1:3" x14ac:dyDescent="0.3">
      <c r="A1633" s="6"/>
      <c r="B1633" s="6"/>
      <c r="C1633" s="7"/>
    </row>
    <row r="1634" spans="1:3" x14ac:dyDescent="0.3">
      <c r="A1634" s="6"/>
      <c r="B1634" s="6"/>
      <c r="C1634" s="7"/>
    </row>
    <row r="1635" spans="1:3" x14ac:dyDescent="0.3">
      <c r="A1635" s="6"/>
      <c r="B1635" s="6"/>
      <c r="C1635" s="7"/>
    </row>
    <row r="1636" spans="1:3" x14ac:dyDescent="0.3">
      <c r="A1636" s="6"/>
      <c r="B1636" s="6"/>
      <c r="C1636" s="7"/>
    </row>
    <row r="1637" spans="1:3" x14ac:dyDescent="0.3">
      <c r="A1637" s="6"/>
      <c r="B1637" s="6"/>
      <c r="C1637" s="7"/>
    </row>
    <row r="1638" spans="1:3" x14ac:dyDescent="0.3">
      <c r="A1638" s="6"/>
      <c r="B1638" s="6"/>
      <c r="C1638" s="7"/>
    </row>
    <row r="1639" spans="1:3" x14ac:dyDescent="0.3">
      <c r="A1639" s="6"/>
      <c r="B1639" s="6"/>
      <c r="C1639" s="7"/>
    </row>
    <row r="1640" spans="1:3" x14ac:dyDescent="0.3">
      <c r="A1640" s="6"/>
      <c r="B1640" s="6"/>
      <c r="C1640" s="7"/>
    </row>
    <row r="1641" spans="1:3" x14ac:dyDescent="0.3">
      <c r="A1641" s="6"/>
      <c r="B1641" s="6"/>
      <c r="C1641" s="7"/>
    </row>
    <row r="1642" spans="1:3" x14ac:dyDescent="0.3">
      <c r="A1642" s="6"/>
      <c r="B1642" s="6"/>
      <c r="C1642" s="7"/>
    </row>
    <row r="1643" spans="1:3" x14ac:dyDescent="0.3">
      <c r="A1643" s="6"/>
      <c r="B1643" s="6"/>
      <c r="C1643" s="7"/>
    </row>
    <row r="1644" spans="1:3" x14ac:dyDescent="0.3">
      <c r="A1644" s="6"/>
      <c r="B1644" s="6"/>
      <c r="C1644" s="7"/>
    </row>
    <row r="1645" spans="1:3" x14ac:dyDescent="0.3">
      <c r="A1645" s="6"/>
      <c r="B1645" s="6"/>
      <c r="C1645" s="7"/>
    </row>
    <row r="1646" spans="1:3" x14ac:dyDescent="0.3">
      <c r="A1646" s="6"/>
      <c r="B1646" s="6"/>
      <c r="C1646" s="7"/>
    </row>
    <row r="1647" spans="1:3" x14ac:dyDescent="0.3">
      <c r="A1647" s="6"/>
      <c r="B1647" s="6"/>
      <c r="C1647" s="7"/>
    </row>
    <row r="1648" spans="1:3" x14ac:dyDescent="0.3">
      <c r="A1648" s="6"/>
      <c r="B1648" s="6"/>
      <c r="C1648" s="7"/>
    </row>
    <row r="1649" spans="1:3" x14ac:dyDescent="0.3">
      <c r="A1649" s="6"/>
      <c r="B1649" s="6"/>
      <c r="C1649" s="7"/>
    </row>
    <row r="1650" spans="1:3" x14ac:dyDescent="0.3">
      <c r="A1650" s="6"/>
      <c r="B1650" s="6"/>
      <c r="C1650" s="7"/>
    </row>
    <row r="1651" spans="1:3" x14ac:dyDescent="0.3">
      <c r="A1651" s="6"/>
      <c r="B1651" s="6"/>
      <c r="C1651" s="7"/>
    </row>
    <row r="1652" spans="1:3" x14ac:dyDescent="0.3">
      <c r="A1652" s="6"/>
      <c r="B1652" s="6"/>
      <c r="C1652" s="7"/>
    </row>
    <row r="1653" spans="1:3" x14ac:dyDescent="0.3">
      <c r="A1653" s="6"/>
      <c r="B1653" s="6"/>
      <c r="C1653" s="7"/>
    </row>
    <row r="1654" spans="1:3" x14ac:dyDescent="0.3">
      <c r="A1654" s="6"/>
      <c r="B1654" s="6"/>
      <c r="C1654" s="7"/>
    </row>
    <row r="1655" spans="1:3" x14ac:dyDescent="0.3">
      <c r="A1655" s="6"/>
      <c r="B1655" s="6"/>
      <c r="C1655" s="7"/>
    </row>
    <row r="1656" spans="1:3" x14ac:dyDescent="0.3">
      <c r="A1656" s="6"/>
      <c r="B1656" s="6"/>
      <c r="C1656" s="7"/>
    </row>
    <row r="1657" spans="1:3" x14ac:dyDescent="0.3">
      <c r="A1657" s="6"/>
      <c r="B1657" s="6"/>
      <c r="C1657" s="7"/>
    </row>
    <row r="1658" spans="1:3" x14ac:dyDescent="0.3">
      <c r="A1658" s="6"/>
      <c r="B1658" s="6"/>
      <c r="C1658" s="7"/>
    </row>
    <row r="1659" spans="1:3" x14ac:dyDescent="0.3">
      <c r="A1659" s="6"/>
      <c r="B1659" s="6"/>
      <c r="C1659" s="7"/>
    </row>
    <row r="1660" spans="1:3" x14ac:dyDescent="0.3">
      <c r="A1660" s="6"/>
      <c r="B1660" s="6"/>
      <c r="C1660" s="7"/>
    </row>
    <row r="1661" spans="1:3" x14ac:dyDescent="0.3">
      <c r="A1661" s="6"/>
      <c r="B1661" s="6"/>
      <c r="C1661" s="7"/>
    </row>
    <row r="1662" spans="1:3" x14ac:dyDescent="0.3">
      <c r="A1662" s="6"/>
      <c r="B1662" s="6"/>
      <c r="C1662" s="7"/>
    </row>
    <row r="1663" spans="1:3" x14ac:dyDescent="0.3">
      <c r="A1663" s="6"/>
      <c r="B1663" s="6"/>
      <c r="C1663" s="7"/>
    </row>
    <row r="1664" spans="1:3" x14ac:dyDescent="0.3">
      <c r="A1664" s="6"/>
      <c r="B1664" s="6"/>
      <c r="C1664" s="7"/>
    </row>
    <row r="1665" spans="1:3" x14ac:dyDescent="0.3">
      <c r="A1665" s="6"/>
      <c r="B1665" s="6"/>
      <c r="C1665" s="7"/>
    </row>
    <row r="1666" spans="1:3" x14ac:dyDescent="0.3">
      <c r="A1666" s="6"/>
      <c r="B1666" s="6"/>
      <c r="C1666" s="7"/>
    </row>
    <row r="1667" spans="1:3" x14ac:dyDescent="0.3">
      <c r="A1667" s="6"/>
      <c r="B1667" s="6"/>
      <c r="C1667" s="7"/>
    </row>
    <row r="1668" spans="1:3" x14ac:dyDescent="0.3">
      <c r="A1668" s="6"/>
      <c r="B1668" s="6"/>
      <c r="C1668" s="7"/>
    </row>
    <row r="1669" spans="1:3" x14ac:dyDescent="0.3">
      <c r="A1669" s="6"/>
      <c r="B1669" s="6"/>
      <c r="C1669" s="7"/>
    </row>
    <row r="1670" spans="1:3" x14ac:dyDescent="0.3">
      <c r="A1670" s="6"/>
      <c r="B1670" s="6"/>
      <c r="C1670" s="7"/>
    </row>
    <row r="1671" spans="1:3" x14ac:dyDescent="0.3">
      <c r="A1671" s="6"/>
      <c r="B1671" s="6"/>
      <c r="C1671" s="7"/>
    </row>
    <row r="1672" spans="1:3" x14ac:dyDescent="0.3">
      <c r="A1672" s="6"/>
      <c r="B1672" s="6"/>
      <c r="C1672" s="7"/>
    </row>
    <row r="1673" spans="1:3" x14ac:dyDescent="0.3">
      <c r="A1673" s="6"/>
      <c r="B1673" s="6"/>
      <c r="C1673" s="7"/>
    </row>
    <row r="1674" spans="1:3" x14ac:dyDescent="0.3">
      <c r="A1674" s="6"/>
      <c r="B1674" s="6"/>
      <c r="C1674" s="7"/>
    </row>
    <row r="1675" spans="1:3" x14ac:dyDescent="0.3">
      <c r="A1675" s="6"/>
      <c r="B1675" s="6"/>
      <c r="C1675" s="7"/>
    </row>
    <row r="1676" spans="1:3" x14ac:dyDescent="0.3">
      <c r="A1676" s="6"/>
      <c r="B1676" s="6"/>
      <c r="C1676" s="7"/>
    </row>
    <row r="1677" spans="1:3" x14ac:dyDescent="0.3">
      <c r="A1677" s="6"/>
      <c r="B1677" s="6"/>
      <c r="C1677" s="7"/>
    </row>
    <row r="1678" spans="1:3" x14ac:dyDescent="0.3">
      <c r="A1678" s="6"/>
      <c r="B1678" s="6"/>
      <c r="C1678" s="7"/>
    </row>
    <row r="1679" spans="1:3" x14ac:dyDescent="0.3">
      <c r="A1679" s="6"/>
      <c r="B1679" s="6"/>
      <c r="C1679" s="7"/>
    </row>
    <row r="1680" spans="1:3" x14ac:dyDescent="0.3">
      <c r="A1680" s="6"/>
      <c r="B1680" s="6"/>
      <c r="C1680" s="7"/>
    </row>
    <row r="1681" spans="1:3" x14ac:dyDescent="0.3">
      <c r="A1681" s="6"/>
      <c r="B1681" s="6"/>
      <c r="C1681" s="7"/>
    </row>
    <row r="1682" spans="1:3" x14ac:dyDescent="0.3">
      <c r="A1682" s="6"/>
      <c r="B1682" s="6"/>
      <c r="C1682" s="7"/>
    </row>
    <row r="1683" spans="1:3" x14ac:dyDescent="0.3">
      <c r="A1683" s="6"/>
      <c r="B1683" s="6"/>
      <c r="C1683" s="7"/>
    </row>
    <row r="1684" spans="1:3" x14ac:dyDescent="0.3">
      <c r="A1684" s="6"/>
      <c r="B1684" s="6"/>
      <c r="C1684" s="7"/>
    </row>
    <row r="1685" spans="1:3" x14ac:dyDescent="0.3">
      <c r="A1685" s="6"/>
      <c r="B1685" s="6"/>
      <c r="C1685" s="7"/>
    </row>
    <row r="1686" spans="1:3" x14ac:dyDescent="0.3">
      <c r="A1686" s="6"/>
      <c r="B1686" s="6"/>
      <c r="C1686" s="7"/>
    </row>
    <row r="1687" spans="1:3" x14ac:dyDescent="0.3">
      <c r="A1687" s="6"/>
      <c r="B1687" s="6"/>
      <c r="C1687" s="7"/>
    </row>
    <row r="1688" spans="1:3" x14ac:dyDescent="0.3">
      <c r="A1688" s="6"/>
      <c r="B1688" s="6"/>
      <c r="C1688" s="7"/>
    </row>
    <row r="1689" spans="1:3" x14ac:dyDescent="0.3">
      <c r="A1689" s="6"/>
      <c r="B1689" s="6"/>
      <c r="C1689" s="7"/>
    </row>
    <row r="1690" spans="1:3" x14ac:dyDescent="0.3">
      <c r="A1690" s="6"/>
      <c r="B1690" s="6"/>
      <c r="C1690" s="7"/>
    </row>
    <row r="1691" spans="1:3" x14ac:dyDescent="0.3">
      <c r="A1691" s="6"/>
      <c r="B1691" s="6"/>
      <c r="C1691" s="7"/>
    </row>
    <row r="1692" spans="1:3" x14ac:dyDescent="0.3">
      <c r="A1692" s="6"/>
      <c r="B1692" s="6"/>
      <c r="C1692" s="7"/>
    </row>
    <row r="1693" spans="1:3" x14ac:dyDescent="0.3">
      <c r="A1693" s="6"/>
      <c r="B1693" s="6"/>
      <c r="C1693" s="7"/>
    </row>
    <row r="1694" spans="1:3" x14ac:dyDescent="0.3">
      <c r="A1694" s="6"/>
      <c r="B1694" s="6"/>
      <c r="C1694" s="7"/>
    </row>
    <row r="1695" spans="1:3" x14ac:dyDescent="0.3">
      <c r="A1695" s="6"/>
      <c r="B1695" s="6"/>
      <c r="C1695" s="7"/>
    </row>
    <row r="1696" spans="1:3" x14ac:dyDescent="0.3">
      <c r="A1696" s="6"/>
      <c r="B1696" s="6"/>
      <c r="C1696" s="7"/>
    </row>
    <row r="1697" spans="1:3" x14ac:dyDescent="0.3">
      <c r="A1697" s="6"/>
      <c r="B1697" s="6"/>
      <c r="C1697" s="7"/>
    </row>
    <row r="1698" spans="1:3" x14ac:dyDescent="0.3">
      <c r="A1698" s="6"/>
      <c r="B1698" s="6"/>
      <c r="C1698" s="7"/>
    </row>
    <row r="1699" spans="1:3" x14ac:dyDescent="0.3">
      <c r="A1699" s="6"/>
      <c r="B1699" s="6"/>
      <c r="C1699" s="7"/>
    </row>
    <row r="1700" spans="1:3" x14ac:dyDescent="0.3">
      <c r="A1700" s="6"/>
      <c r="B1700" s="6"/>
      <c r="C1700" s="7"/>
    </row>
    <row r="1701" spans="1:3" x14ac:dyDescent="0.3">
      <c r="A1701" s="6"/>
      <c r="B1701" s="6"/>
      <c r="C1701" s="7"/>
    </row>
    <row r="1702" spans="1:3" x14ac:dyDescent="0.3">
      <c r="A1702" s="6"/>
      <c r="B1702" s="6"/>
      <c r="C1702" s="7"/>
    </row>
    <row r="1703" spans="1:3" x14ac:dyDescent="0.3">
      <c r="A1703" s="6"/>
      <c r="B1703" s="6"/>
      <c r="C1703" s="7"/>
    </row>
    <row r="1704" spans="1:3" x14ac:dyDescent="0.3">
      <c r="A1704" s="6"/>
      <c r="B1704" s="6"/>
      <c r="C1704" s="7"/>
    </row>
    <row r="1705" spans="1:3" x14ac:dyDescent="0.3">
      <c r="A1705" s="6"/>
      <c r="B1705" s="6"/>
      <c r="C1705" s="7"/>
    </row>
    <row r="1706" spans="1:3" x14ac:dyDescent="0.3">
      <c r="A1706" s="6"/>
      <c r="B1706" s="6"/>
      <c r="C1706" s="7"/>
    </row>
    <row r="1707" spans="1:3" x14ac:dyDescent="0.3">
      <c r="A1707" s="6"/>
      <c r="B1707" s="6"/>
      <c r="C1707" s="7"/>
    </row>
    <row r="1708" spans="1:3" x14ac:dyDescent="0.3">
      <c r="A1708" s="6"/>
      <c r="B1708" s="6"/>
      <c r="C1708" s="7"/>
    </row>
    <row r="1709" spans="1:3" x14ac:dyDescent="0.3">
      <c r="A1709" s="6"/>
      <c r="B1709" s="6"/>
      <c r="C1709" s="7"/>
    </row>
    <row r="1710" spans="1:3" x14ac:dyDescent="0.3">
      <c r="A1710" s="6"/>
      <c r="B1710" s="6"/>
      <c r="C1710" s="7"/>
    </row>
    <row r="1711" spans="1:3" x14ac:dyDescent="0.3">
      <c r="A1711" s="6"/>
      <c r="B1711" s="6"/>
      <c r="C1711" s="7"/>
    </row>
    <row r="1712" spans="1:3" x14ac:dyDescent="0.3">
      <c r="A1712" s="6"/>
      <c r="B1712" s="6"/>
      <c r="C1712" s="7"/>
    </row>
    <row r="1713" spans="1:3" x14ac:dyDescent="0.3">
      <c r="A1713" s="6"/>
      <c r="B1713" s="6"/>
      <c r="C1713" s="7"/>
    </row>
    <row r="1714" spans="1:3" x14ac:dyDescent="0.3">
      <c r="A1714" s="6"/>
      <c r="B1714" s="6"/>
      <c r="C1714" s="7"/>
    </row>
    <row r="1715" spans="1:3" x14ac:dyDescent="0.3">
      <c r="A1715" s="6"/>
      <c r="B1715" s="6"/>
      <c r="C1715" s="7"/>
    </row>
    <row r="1716" spans="1:3" x14ac:dyDescent="0.3">
      <c r="A1716" s="6"/>
      <c r="B1716" s="6"/>
      <c r="C1716" s="7"/>
    </row>
    <row r="1717" spans="1:3" x14ac:dyDescent="0.3">
      <c r="A1717" s="6"/>
      <c r="B1717" s="6"/>
      <c r="C1717" s="7"/>
    </row>
    <row r="1718" spans="1:3" x14ac:dyDescent="0.3">
      <c r="A1718" s="6"/>
      <c r="B1718" s="6"/>
      <c r="C1718" s="7"/>
    </row>
    <row r="1719" spans="1:3" x14ac:dyDescent="0.3">
      <c r="A1719" s="6"/>
      <c r="B1719" s="6"/>
      <c r="C1719" s="7"/>
    </row>
    <row r="1720" spans="1:3" x14ac:dyDescent="0.3">
      <c r="A1720" s="6"/>
      <c r="B1720" s="6"/>
      <c r="C1720" s="7"/>
    </row>
    <row r="1721" spans="1:3" x14ac:dyDescent="0.3">
      <c r="A1721" s="6"/>
      <c r="B1721" s="6"/>
      <c r="C1721" s="7"/>
    </row>
    <row r="1722" spans="1:3" x14ac:dyDescent="0.3">
      <c r="A1722" s="6"/>
      <c r="B1722" s="6"/>
      <c r="C1722" s="7"/>
    </row>
    <row r="1723" spans="1:3" x14ac:dyDescent="0.3">
      <c r="A1723" s="6"/>
      <c r="B1723" s="6"/>
      <c r="C1723" s="7"/>
    </row>
    <row r="1724" spans="1:3" x14ac:dyDescent="0.3">
      <c r="A1724" s="6"/>
      <c r="B1724" s="6"/>
      <c r="C1724" s="7"/>
    </row>
    <row r="1725" spans="1:3" x14ac:dyDescent="0.3">
      <c r="A1725" s="6"/>
      <c r="B1725" s="6"/>
      <c r="C1725" s="7"/>
    </row>
    <row r="1726" spans="1:3" x14ac:dyDescent="0.3">
      <c r="A1726" s="6"/>
      <c r="B1726" s="6"/>
      <c r="C1726" s="7"/>
    </row>
    <row r="1727" spans="1:3" x14ac:dyDescent="0.3">
      <c r="A1727" s="6"/>
      <c r="B1727" s="6"/>
      <c r="C1727" s="7"/>
    </row>
    <row r="1728" spans="1:3" x14ac:dyDescent="0.3">
      <c r="A1728" s="6"/>
      <c r="B1728" s="6"/>
      <c r="C1728" s="7"/>
    </row>
    <row r="1729" spans="1:3" x14ac:dyDescent="0.3">
      <c r="A1729" s="6"/>
      <c r="B1729" s="6"/>
      <c r="C1729" s="7"/>
    </row>
    <row r="1730" spans="1:3" x14ac:dyDescent="0.3">
      <c r="A1730" s="6"/>
      <c r="B1730" s="6"/>
      <c r="C1730" s="7"/>
    </row>
    <row r="1731" spans="1:3" x14ac:dyDescent="0.3">
      <c r="A1731" s="6"/>
      <c r="B1731" s="6"/>
      <c r="C1731" s="7"/>
    </row>
    <row r="1732" spans="1:3" x14ac:dyDescent="0.3">
      <c r="A1732" s="6"/>
      <c r="B1732" s="6"/>
      <c r="C1732" s="7"/>
    </row>
    <row r="1733" spans="1:3" x14ac:dyDescent="0.3">
      <c r="A1733" s="6"/>
      <c r="B1733" s="6"/>
      <c r="C1733" s="7"/>
    </row>
    <row r="1734" spans="1:3" x14ac:dyDescent="0.3">
      <c r="A1734" s="6"/>
      <c r="B1734" s="6"/>
      <c r="C1734" s="7"/>
    </row>
    <row r="1735" spans="1:3" x14ac:dyDescent="0.3">
      <c r="A1735" s="6"/>
      <c r="B1735" s="6"/>
      <c r="C1735" s="7"/>
    </row>
    <row r="1736" spans="1:3" x14ac:dyDescent="0.3">
      <c r="A1736" s="6"/>
      <c r="B1736" s="6"/>
      <c r="C1736" s="7"/>
    </row>
    <row r="1737" spans="1:3" x14ac:dyDescent="0.3">
      <c r="A1737" s="6"/>
      <c r="B1737" s="6"/>
      <c r="C1737" s="7"/>
    </row>
    <row r="1738" spans="1:3" x14ac:dyDescent="0.3">
      <c r="A1738" s="6"/>
      <c r="B1738" s="6"/>
      <c r="C1738" s="7"/>
    </row>
    <row r="1739" spans="1:3" x14ac:dyDescent="0.3">
      <c r="A1739" s="6"/>
      <c r="B1739" s="6"/>
      <c r="C1739" s="7"/>
    </row>
    <row r="1740" spans="1:3" x14ac:dyDescent="0.3">
      <c r="A1740" s="6"/>
      <c r="B1740" s="6"/>
      <c r="C1740" s="7"/>
    </row>
    <row r="1741" spans="1:3" x14ac:dyDescent="0.3">
      <c r="A1741" s="6"/>
      <c r="B1741" s="6"/>
      <c r="C1741" s="7"/>
    </row>
    <row r="1742" spans="1:3" x14ac:dyDescent="0.3">
      <c r="A1742" s="6"/>
      <c r="B1742" s="6"/>
      <c r="C1742" s="7"/>
    </row>
    <row r="1743" spans="1:3" x14ac:dyDescent="0.3">
      <c r="A1743" s="6"/>
      <c r="B1743" s="6"/>
      <c r="C1743" s="7"/>
    </row>
    <row r="1744" spans="1:3" x14ac:dyDescent="0.3">
      <c r="A1744" s="6"/>
      <c r="B1744" s="6"/>
      <c r="C1744" s="7"/>
    </row>
    <row r="1745" spans="1:3" x14ac:dyDescent="0.3">
      <c r="A1745" s="6"/>
      <c r="B1745" s="6"/>
      <c r="C1745" s="7"/>
    </row>
    <row r="1746" spans="1:3" x14ac:dyDescent="0.3">
      <c r="A1746" s="6"/>
      <c r="B1746" s="6"/>
      <c r="C1746" s="7"/>
    </row>
    <row r="1747" spans="1:3" x14ac:dyDescent="0.3">
      <c r="A1747" s="6"/>
      <c r="B1747" s="6"/>
      <c r="C1747" s="7"/>
    </row>
    <row r="1748" spans="1:3" x14ac:dyDescent="0.3">
      <c r="A1748" s="6"/>
      <c r="B1748" s="6"/>
      <c r="C1748" s="7"/>
    </row>
    <row r="1749" spans="1:3" x14ac:dyDescent="0.3">
      <c r="A1749" s="6"/>
      <c r="B1749" s="6"/>
      <c r="C1749" s="7"/>
    </row>
    <row r="1750" spans="1:3" x14ac:dyDescent="0.3">
      <c r="A1750" s="6"/>
      <c r="B1750" s="6"/>
      <c r="C1750" s="7"/>
    </row>
    <row r="1751" spans="1:3" x14ac:dyDescent="0.3">
      <c r="A1751" s="6"/>
      <c r="B1751" s="6"/>
      <c r="C1751" s="7"/>
    </row>
    <row r="1752" spans="1:3" x14ac:dyDescent="0.3">
      <c r="A1752" s="6"/>
      <c r="B1752" s="6"/>
      <c r="C1752" s="7"/>
    </row>
    <row r="1753" spans="1:3" x14ac:dyDescent="0.3">
      <c r="A1753" s="6"/>
      <c r="B1753" s="6"/>
      <c r="C1753" s="7"/>
    </row>
    <row r="1754" spans="1:3" x14ac:dyDescent="0.3">
      <c r="A1754" s="6"/>
      <c r="B1754" s="6"/>
      <c r="C1754" s="7"/>
    </row>
    <row r="1755" spans="1:3" x14ac:dyDescent="0.3">
      <c r="A1755" s="6"/>
      <c r="B1755" s="6"/>
      <c r="C1755" s="7"/>
    </row>
    <row r="1756" spans="1:3" x14ac:dyDescent="0.3">
      <c r="A1756" s="6"/>
      <c r="B1756" s="6"/>
      <c r="C1756" s="7"/>
    </row>
    <row r="1757" spans="1:3" x14ac:dyDescent="0.3">
      <c r="A1757" s="6"/>
      <c r="B1757" s="6"/>
      <c r="C1757" s="7"/>
    </row>
    <row r="1758" spans="1:3" x14ac:dyDescent="0.3">
      <c r="A1758" s="6"/>
      <c r="B1758" s="6"/>
      <c r="C1758" s="7"/>
    </row>
    <row r="1759" spans="1:3" x14ac:dyDescent="0.3">
      <c r="A1759" s="6"/>
      <c r="B1759" s="6"/>
      <c r="C1759" s="7"/>
    </row>
    <row r="1760" spans="1:3" x14ac:dyDescent="0.3">
      <c r="A1760" s="6"/>
      <c r="B1760" s="6"/>
      <c r="C1760" s="7"/>
    </row>
    <row r="1761" spans="1:3" x14ac:dyDescent="0.3">
      <c r="A1761" s="6"/>
      <c r="B1761" s="6"/>
      <c r="C1761" s="7"/>
    </row>
    <row r="1762" spans="1:3" x14ac:dyDescent="0.3">
      <c r="A1762" s="6"/>
      <c r="B1762" s="6"/>
      <c r="C1762" s="7"/>
    </row>
    <row r="1763" spans="1:3" x14ac:dyDescent="0.3">
      <c r="A1763" s="6"/>
      <c r="B1763" s="6"/>
      <c r="C1763" s="7"/>
    </row>
    <row r="1764" spans="1:3" x14ac:dyDescent="0.3">
      <c r="A1764" s="6"/>
      <c r="B1764" s="6"/>
      <c r="C1764" s="7"/>
    </row>
    <row r="1765" spans="1:3" x14ac:dyDescent="0.3">
      <c r="A1765" s="6"/>
      <c r="B1765" s="6"/>
      <c r="C1765" s="7"/>
    </row>
    <row r="1766" spans="1:3" x14ac:dyDescent="0.3">
      <c r="A1766" s="6"/>
      <c r="B1766" s="6"/>
      <c r="C1766" s="7"/>
    </row>
    <row r="1767" spans="1:3" x14ac:dyDescent="0.3">
      <c r="A1767" s="6"/>
      <c r="B1767" s="6"/>
      <c r="C1767" s="7"/>
    </row>
    <row r="1768" spans="1:3" x14ac:dyDescent="0.3">
      <c r="A1768" s="6"/>
      <c r="B1768" s="6"/>
      <c r="C1768" s="7"/>
    </row>
    <row r="1769" spans="1:3" x14ac:dyDescent="0.3">
      <c r="A1769" s="6"/>
      <c r="B1769" s="6"/>
      <c r="C1769" s="7"/>
    </row>
    <row r="1770" spans="1:3" x14ac:dyDescent="0.3">
      <c r="A1770" s="6"/>
      <c r="B1770" s="6"/>
      <c r="C1770" s="7"/>
    </row>
    <row r="1771" spans="1:3" x14ac:dyDescent="0.3">
      <c r="A1771" s="6"/>
      <c r="B1771" s="6"/>
      <c r="C1771" s="7"/>
    </row>
    <row r="1772" spans="1:3" x14ac:dyDescent="0.3">
      <c r="A1772" s="6"/>
      <c r="B1772" s="6"/>
      <c r="C1772" s="7"/>
    </row>
    <row r="1773" spans="1:3" x14ac:dyDescent="0.3">
      <c r="A1773" s="6"/>
      <c r="B1773" s="6"/>
      <c r="C1773" s="7"/>
    </row>
    <row r="1774" spans="1:3" x14ac:dyDescent="0.3">
      <c r="A1774" s="6"/>
      <c r="B1774" s="6"/>
      <c r="C1774" s="7"/>
    </row>
    <row r="1775" spans="1:3" x14ac:dyDescent="0.3">
      <c r="A1775" s="6"/>
      <c r="B1775" s="6"/>
      <c r="C1775" s="7"/>
    </row>
    <row r="1776" spans="1:3" x14ac:dyDescent="0.3">
      <c r="A1776" s="6"/>
      <c r="B1776" s="6"/>
      <c r="C1776" s="7"/>
    </row>
    <row r="1777" spans="1:3" x14ac:dyDescent="0.3">
      <c r="A1777" s="6"/>
      <c r="B1777" s="6"/>
      <c r="C1777" s="7"/>
    </row>
    <row r="1778" spans="1:3" x14ac:dyDescent="0.3">
      <c r="A1778" s="6"/>
      <c r="B1778" s="6"/>
      <c r="C1778" s="7"/>
    </row>
    <row r="1779" spans="1:3" x14ac:dyDescent="0.3">
      <c r="A1779" s="6"/>
      <c r="B1779" s="6"/>
      <c r="C1779" s="7"/>
    </row>
    <row r="1780" spans="1:3" x14ac:dyDescent="0.3">
      <c r="A1780" s="6"/>
      <c r="B1780" s="6"/>
      <c r="C1780" s="7"/>
    </row>
    <row r="1781" spans="1:3" x14ac:dyDescent="0.3">
      <c r="A1781" s="6"/>
      <c r="B1781" s="6"/>
      <c r="C1781" s="7"/>
    </row>
    <row r="1782" spans="1:3" x14ac:dyDescent="0.3">
      <c r="A1782" s="6"/>
      <c r="B1782" s="6"/>
      <c r="C1782" s="7"/>
    </row>
    <row r="1783" spans="1:3" x14ac:dyDescent="0.3">
      <c r="A1783" s="6"/>
      <c r="B1783" s="6"/>
      <c r="C1783" s="7"/>
    </row>
    <row r="1784" spans="1:3" x14ac:dyDescent="0.3">
      <c r="A1784" s="6"/>
      <c r="B1784" s="6"/>
      <c r="C1784" s="7"/>
    </row>
    <row r="1785" spans="1:3" x14ac:dyDescent="0.3">
      <c r="A1785" s="6"/>
      <c r="B1785" s="6"/>
      <c r="C1785" s="7"/>
    </row>
    <row r="1786" spans="1:3" x14ac:dyDescent="0.3">
      <c r="A1786" s="6"/>
      <c r="B1786" s="6"/>
      <c r="C1786" s="7"/>
    </row>
    <row r="1787" spans="1:3" x14ac:dyDescent="0.3">
      <c r="A1787" s="6"/>
      <c r="B1787" s="6"/>
      <c r="C1787" s="7"/>
    </row>
    <row r="1788" spans="1:3" x14ac:dyDescent="0.3">
      <c r="A1788" s="6"/>
      <c r="B1788" s="6"/>
      <c r="C1788" s="7"/>
    </row>
    <row r="1789" spans="1:3" x14ac:dyDescent="0.3">
      <c r="A1789" s="6"/>
      <c r="B1789" s="6"/>
      <c r="C1789" s="7"/>
    </row>
    <row r="1790" spans="1:3" x14ac:dyDescent="0.3">
      <c r="A1790" s="6"/>
      <c r="B1790" s="6"/>
      <c r="C1790" s="7"/>
    </row>
    <row r="1791" spans="1:3" x14ac:dyDescent="0.3">
      <c r="A1791" s="6"/>
      <c r="B1791" s="6"/>
      <c r="C1791" s="7"/>
    </row>
    <row r="1792" spans="1:3" x14ac:dyDescent="0.3">
      <c r="A1792" s="6"/>
      <c r="B1792" s="6"/>
      <c r="C1792" s="7"/>
    </row>
    <row r="1793" spans="1:3" x14ac:dyDescent="0.3">
      <c r="A1793" s="6"/>
      <c r="B1793" s="6"/>
      <c r="C1793" s="7"/>
    </row>
    <row r="1794" spans="1:3" x14ac:dyDescent="0.3">
      <c r="A1794" s="6"/>
      <c r="B1794" s="6"/>
      <c r="C1794" s="7"/>
    </row>
    <row r="1795" spans="1:3" x14ac:dyDescent="0.3">
      <c r="A1795" s="6"/>
      <c r="B1795" s="6"/>
      <c r="C1795" s="7"/>
    </row>
    <row r="1796" spans="1:3" x14ac:dyDescent="0.3">
      <c r="A1796" s="6"/>
      <c r="B1796" s="6"/>
      <c r="C1796" s="7"/>
    </row>
    <row r="1797" spans="1:3" x14ac:dyDescent="0.3">
      <c r="A1797" s="6"/>
      <c r="B1797" s="6"/>
      <c r="C1797" s="7"/>
    </row>
    <row r="1798" spans="1:3" x14ac:dyDescent="0.3">
      <c r="A1798" s="6"/>
      <c r="B1798" s="6"/>
      <c r="C1798" s="7"/>
    </row>
    <row r="1799" spans="1:3" x14ac:dyDescent="0.3">
      <c r="A1799" s="6"/>
      <c r="B1799" s="6"/>
      <c r="C1799" s="7"/>
    </row>
    <row r="1800" spans="1:3" x14ac:dyDescent="0.3">
      <c r="A1800" s="6"/>
      <c r="B1800" s="6"/>
      <c r="C1800" s="7"/>
    </row>
    <row r="1801" spans="1:3" x14ac:dyDescent="0.3">
      <c r="A1801" s="6"/>
      <c r="B1801" s="6"/>
      <c r="C1801" s="7"/>
    </row>
    <row r="1802" spans="1:3" x14ac:dyDescent="0.3">
      <c r="A1802" s="6"/>
      <c r="B1802" s="6"/>
      <c r="C1802" s="7"/>
    </row>
    <row r="1803" spans="1:3" x14ac:dyDescent="0.3">
      <c r="A1803" s="6"/>
      <c r="B1803" s="6"/>
      <c r="C1803" s="7"/>
    </row>
    <row r="1804" spans="1:3" x14ac:dyDescent="0.3">
      <c r="A1804" s="6"/>
      <c r="B1804" s="6"/>
      <c r="C1804" s="7"/>
    </row>
    <row r="1805" spans="1:3" x14ac:dyDescent="0.3">
      <c r="A1805" s="6"/>
      <c r="B1805" s="6"/>
      <c r="C1805" s="7"/>
    </row>
    <row r="1806" spans="1:3" x14ac:dyDescent="0.3">
      <c r="A1806" s="6"/>
      <c r="B1806" s="6"/>
      <c r="C1806" s="7"/>
    </row>
    <row r="1807" spans="1:3" x14ac:dyDescent="0.3">
      <c r="A1807" s="6"/>
      <c r="B1807" s="6"/>
      <c r="C1807" s="7"/>
    </row>
    <row r="1808" spans="1:3" x14ac:dyDescent="0.3">
      <c r="A1808" s="6"/>
      <c r="B1808" s="6"/>
      <c r="C1808" s="7"/>
    </row>
    <row r="1809" spans="1:3" x14ac:dyDescent="0.3">
      <c r="A1809" s="6"/>
      <c r="B1809" s="6"/>
      <c r="C1809" s="7"/>
    </row>
    <row r="1810" spans="1:3" x14ac:dyDescent="0.3">
      <c r="A1810" s="6"/>
      <c r="B1810" s="6"/>
      <c r="C1810" s="7"/>
    </row>
    <row r="1811" spans="1:3" x14ac:dyDescent="0.3">
      <c r="A1811" s="6"/>
      <c r="B1811" s="6"/>
      <c r="C1811" s="7"/>
    </row>
    <row r="1812" spans="1:3" x14ac:dyDescent="0.3">
      <c r="A1812" s="6"/>
      <c r="B1812" s="6"/>
      <c r="C1812" s="7"/>
    </row>
    <row r="1813" spans="1:3" x14ac:dyDescent="0.3">
      <c r="A1813" s="6"/>
      <c r="B1813" s="6"/>
      <c r="C1813" s="7"/>
    </row>
    <row r="1814" spans="1:3" x14ac:dyDescent="0.3">
      <c r="A1814" s="6"/>
      <c r="B1814" s="6"/>
      <c r="C1814" s="7"/>
    </row>
    <row r="1815" spans="1:3" x14ac:dyDescent="0.3">
      <c r="A1815" s="6"/>
      <c r="B1815" s="6"/>
      <c r="C1815" s="7"/>
    </row>
    <row r="1816" spans="1:3" x14ac:dyDescent="0.3">
      <c r="A1816" s="6"/>
      <c r="B1816" s="6"/>
      <c r="C1816" s="7"/>
    </row>
    <row r="1817" spans="1:3" x14ac:dyDescent="0.3">
      <c r="A1817" s="6"/>
      <c r="B1817" s="6"/>
      <c r="C1817" s="7"/>
    </row>
    <row r="1818" spans="1:3" x14ac:dyDescent="0.3">
      <c r="A1818" s="6"/>
      <c r="B1818" s="6"/>
      <c r="C1818" s="7"/>
    </row>
    <row r="1819" spans="1:3" x14ac:dyDescent="0.3">
      <c r="A1819" s="6"/>
      <c r="B1819" s="6"/>
      <c r="C1819" s="7"/>
    </row>
    <row r="1820" spans="1:3" x14ac:dyDescent="0.3">
      <c r="A1820" s="6"/>
      <c r="B1820" s="6"/>
      <c r="C1820" s="7"/>
    </row>
    <row r="1821" spans="1:3" x14ac:dyDescent="0.3">
      <c r="A1821" s="6"/>
      <c r="B1821" s="6"/>
      <c r="C1821" s="7"/>
    </row>
    <row r="1822" spans="1:3" x14ac:dyDescent="0.3">
      <c r="A1822" s="6"/>
      <c r="B1822" s="6"/>
      <c r="C1822" s="7"/>
    </row>
    <row r="1823" spans="1:3" x14ac:dyDescent="0.3">
      <c r="A1823" s="6"/>
      <c r="B1823" s="6"/>
      <c r="C1823" s="7"/>
    </row>
    <row r="1824" spans="1:3" x14ac:dyDescent="0.3">
      <c r="A1824" s="6"/>
      <c r="B1824" s="6"/>
      <c r="C1824" s="7"/>
    </row>
    <row r="1825" spans="1:3" x14ac:dyDescent="0.3">
      <c r="A1825" s="6"/>
      <c r="B1825" s="6"/>
      <c r="C1825" s="7"/>
    </row>
    <row r="1826" spans="1:3" x14ac:dyDescent="0.3">
      <c r="A1826" s="6"/>
      <c r="B1826" s="6"/>
      <c r="C1826" s="7"/>
    </row>
    <row r="1827" spans="1:3" x14ac:dyDescent="0.3">
      <c r="A1827" s="6"/>
      <c r="B1827" s="6"/>
      <c r="C1827" s="7"/>
    </row>
    <row r="1828" spans="1:3" x14ac:dyDescent="0.3">
      <c r="A1828" s="6"/>
      <c r="B1828" s="6"/>
      <c r="C1828" s="7"/>
    </row>
    <row r="1829" spans="1:3" x14ac:dyDescent="0.3">
      <c r="A1829" s="6"/>
      <c r="B1829" s="6"/>
      <c r="C1829" s="7"/>
    </row>
    <row r="1830" spans="1:3" x14ac:dyDescent="0.3">
      <c r="A1830" s="6"/>
      <c r="B1830" s="6"/>
      <c r="C1830" s="7"/>
    </row>
    <row r="1831" spans="1:3" x14ac:dyDescent="0.3">
      <c r="A1831" s="6"/>
      <c r="B1831" s="6"/>
      <c r="C1831" s="7"/>
    </row>
    <row r="1832" spans="1:3" x14ac:dyDescent="0.3">
      <c r="A1832" s="6"/>
      <c r="B1832" s="6"/>
      <c r="C1832" s="7"/>
    </row>
    <row r="1833" spans="1:3" x14ac:dyDescent="0.3">
      <c r="A1833" s="6"/>
      <c r="B1833" s="6"/>
      <c r="C1833" s="7"/>
    </row>
    <row r="1834" spans="1:3" x14ac:dyDescent="0.3">
      <c r="A1834" s="6"/>
      <c r="B1834" s="6"/>
      <c r="C1834" s="7"/>
    </row>
    <row r="1835" spans="1:3" x14ac:dyDescent="0.3">
      <c r="A1835" s="6"/>
      <c r="B1835" s="6"/>
      <c r="C1835" s="7"/>
    </row>
    <row r="1836" spans="1:3" x14ac:dyDescent="0.3">
      <c r="A1836" s="6"/>
      <c r="B1836" s="6"/>
      <c r="C1836" s="7"/>
    </row>
    <row r="1837" spans="1:3" x14ac:dyDescent="0.3">
      <c r="A1837" s="6"/>
      <c r="B1837" s="6"/>
      <c r="C1837" s="7"/>
    </row>
    <row r="1838" spans="1:3" x14ac:dyDescent="0.3">
      <c r="A1838" s="6"/>
      <c r="B1838" s="6"/>
      <c r="C1838" s="7"/>
    </row>
    <row r="1839" spans="1:3" x14ac:dyDescent="0.3">
      <c r="A1839" s="6"/>
      <c r="B1839" s="6"/>
      <c r="C1839" s="7"/>
    </row>
    <row r="1840" spans="1:3" x14ac:dyDescent="0.3">
      <c r="A1840" s="6"/>
      <c r="B1840" s="6"/>
      <c r="C1840" s="7"/>
    </row>
    <row r="1841" spans="1:3" x14ac:dyDescent="0.3">
      <c r="A1841" s="6"/>
      <c r="B1841" s="6"/>
      <c r="C1841" s="7"/>
    </row>
    <row r="1842" spans="1:3" x14ac:dyDescent="0.3">
      <c r="A1842" s="6"/>
      <c r="B1842" s="6"/>
      <c r="C1842" s="7"/>
    </row>
    <row r="1843" spans="1:3" x14ac:dyDescent="0.3">
      <c r="A1843" s="6"/>
      <c r="B1843" s="6"/>
      <c r="C1843" s="7"/>
    </row>
    <row r="1844" spans="1:3" x14ac:dyDescent="0.3">
      <c r="A1844" s="6"/>
      <c r="B1844" s="6"/>
      <c r="C1844" s="7"/>
    </row>
    <row r="1845" spans="1:3" x14ac:dyDescent="0.3">
      <c r="A1845" s="6"/>
      <c r="B1845" s="6"/>
      <c r="C1845" s="7"/>
    </row>
    <row r="1846" spans="1:3" x14ac:dyDescent="0.3">
      <c r="A1846" s="6"/>
      <c r="B1846" s="6"/>
      <c r="C1846" s="7"/>
    </row>
    <row r="1847" spans="1:3" x14ac:dyDescent="0.3">
      <c r="A1847" s="6"/>
      <c r="B1847" s="6"/>
      <c r="C1847" s="7"/>
    </row>
    <row r="1848" spans="1:3" x14ac:dyDescent="0.3">
      <c r="A1848" s="6"/>
      <c r="B1848" s="6"/>
      <c r="C1848" s="7"/>
    </row>
    <row r="1849" spans="1:3" x14ac:dyDescent="0.3">
      <c r="A1849" s="6"/>
      <c r="B1849" s="6"/>
      <c r="C1849" s="7"/>
    </row>
    <row r="1850" spans="1:3" x14ac:dyDescent="0.3">
      <c r="A1850" s="6"/>
      <c r="B1850" s="6"/>
      <c r="C1850" s="7"/>
    </row>
    <row r="1851" spans="1:3" x14ac:dyDescent="0.3">
      <c r="A1851" s="6"/>
      <c r="B1851" s="6"/>
      <c r="C1851" s="7"/>
    </row>
    <row r="1852" spans="1:3" x14ac:dyDescent="0.3">
      <c r="A1852" s="6"/>
      <c r="B1852" s="6"/>
      <c r="C1852" s="7"/>
    </row>
    <row r="1853" spans="1:3" x14ac:dyDescent="0.3">
      <c r="A1853" s="6"/>
      <c r="B1853" s="6"/>
      <c r="C1853" s="7"/>
    </row>
    <row r="1854" spans="1:3" x14ac:dyDescent="0.3">
      <c r="A1854" s="6"/>
      <c r="B1854" s="6"/>
      <c r="C1854" s="7"/>
    </row>
    <row r="1855" spans="1:3" x14ac:dyDescent="0.3">
      <c r="A1855" s="6"/>
      <c r="B1855" s="6"/>
      <c r="C1855" s="7"/>
    </row>
    <row r="1856" spans="1:3" x14ac:dyDescent="0.3">
      <c r="A1856" s="6"/>
      <c r="B1856" s="6"/>
      <c r="C1856" s="7"/>
    </row>
    <row r="1857" spans="1:3" x14ac:dyDescent="0.3">
      <c r="A1857" s="6"/>
      <c r="B1857" s="6"/>
      <c r="C1857" s="7"/>
    </row>
    <row r="1858" spans="1:3" x14ac:dyDescent="0.3">
      <c r="A1858" s="6"/>
      <c r="B1858" s="6"/>
      <c r="C1858" s="7"/>
    </row>
    <row r="1859" spans="1:3" x14ac:dyDescent="0.3">
      <c r="A1859" s="6"/>
      <c r="B1859" s="6"/>
      <c r="C1859" s="7"/>
    </row>
    <row r="1860" spans="1:3" x14ac:dyDescent="0.3">
      <c r="A1860" s="6"/>
      <c r="B1860" s="6"/>
      <c r="C1860" s="7"/>
    </row>
    <row r="1861" spans="1:3" x14ac:dyDescent="0.3">
      <c r="A1861" s="6"/>
      <c r="B1861" s="6"/>
      <c r="C1861" s="7"/>
    </row>
    <row r="1862" spans="1:3" x14ac:dyDescent="0.3">
      <c r="A1862" s="6"/>
      <c r="B1862" s="6"/>
      <c r="C1862" s="7"/>
    </row>
    <row r="1863" spans="1:3" x14ac:dyDescent="0.3">
      <c r="A1863" s="6"/>
      <c r="B1863" s="6"/>
      <c r="C1863" s="7"/>
    </row>
    <row r="1864" spans="1:3" x14ac:dyDescent="0.3">
      <c r="A1864" s="6"/>
      <c r="B1864" s="6"/>
      <c r="C1864" s="7"/>
    </row>
    <row r="1865" spans="1:3" x14ac:dyDescent="0.3">
      <c r="A1865" s="6"/>
      <c r="B1865" s="6"/>
      <c r="C1865" s="7"/>
    </row>
    <row r="1866" spans="1:3" x14ac:dyDescent="0.3">
      <c r="A1866" s="6"/>
      <c r="B1866" s="6"/>
      <c r="C1866" s="7"/>
    </row>
    <row r="1867" spans="1:3" x14ac:dyDescent="0.3">
      <c r="A1867" s="6"/>
      <c r="B1867" s="6"/>
      <c r="C1867" s="7"/>
    </row>
    <row r="1868" spans="1:3" x14ac:dyDescent="0.3">
      <c r="A1868" s="6"/>
      <c r="B1868" s="6"/>
      <c r="C1868" s="7"/>
    </row>
    <row r="1869" spans="1:3" x14ac:dyDescent="0.3">
      <c r="A1869" s="6"/>
      <c r="B1869" s="6"/>
      <c r="C1869" s="7"/>
    </row>
    <row r="1870" spans="1:3" x14ac:dyDescent="0.3">
      <c r="A1870" s="6"/>
      <c r="B1870" s="6"/>
      <c r="C1870" s="7"/>
    </row>
    <row r="1871" spans="1:3" x14ac:dyDescent="0.3">
      <c r="A1871" s="6"/>
      <c r="B1871" s="6"/>
      <c r="C1871" s="7"/>
    </row>
    <row r="1872" spans="1:3" x14ac:dyDescent="0.3">
      <c r="A1872" s="6"/>
      <c r="B1872" s="6"/>
      <c r="C1872" s="7"/>
    </row>
    <row r="1873" spans="1:3" x14ac:dyDescent="0.3">
      <c r="A1873" s="6"/>
      <c r="B1873" s="6"/>
      <c r="C1873" s="7"/>
    </row>
    <row r="1874" spans="1:3" x14ac:dyDescent="0.3">
      <c r="A1874" s="6"/>
      <c r="B1874" s="6"/>
      <c r="C1874" s="7"/>
    </row>
    <row r="1875" spans="1:3" x14ac:dyDescent="0.3">
      <c r="A1875" s="6"/>
      <c r="B1875" s="6"/>
      <c r="C1875" s="7"/>
    </row>
    <row r="1876" spans="1:3" x14ac:dyDescent="0.3">
      <c r="A1876" s="6"/>
      <c r="B1876" s="6"/>
      <c r="C1876" s="7"/>
    </row>
    <row r="1877" spans="1:3" x14ac:dyDescent="0.3">
      <c r="A1877" s="6"/>
      <c r="B1877" s="6"/>
      <c r="C1877" s="7"/>
    </row>
    <row r="1878" spans="1:3" x14ac:dyDescent="0.3">
      <c r="A1878" s="6"/>
      <c r="B1878" s="6"/>
      <c r="C1878" s="7"/>
    </row>
    <row r="1879" spans="1:3" x14ac:dyDescent="0.3">
      <c r="A1879" s="6"/>
      <c r="B1879" s="6"/>
      <c r="C1879" s="7"/>
    </row>
    <row r="1880" spans="1:3" x14ac:dyDescent="0.3">
      <c r="A1880" s="6"/>
      <c r="B1880" s="6"/>
      <c r="C1880" s="7"/>
    </row>
    <row r="1881" spans="1:3" x14ac:dyDescent="0.3">
      <c r="A1881" s="6"/>
      <c r="B1881" s="6"/>
      <c r="C1881" s="7"/>
    </row>
    <row r="1882" spans="1:3" x14ac:dyDescent="0.3">
      <c r="A1882" s="6"/>
      <c r="B1882" s="6"/>
      <c r="C1882" s="7"/>
    </row>
    <row r="1883" spans="1:3" x14ac:dyDescent="0.3">
      <c r="A1883" s="6"/>
      <c r="B1883" s="6"/>
      <c r="C1883" s="7"/>
    </row>
    <row r="1884" spans="1:3" x14ac:dyDescent="0.3">
      <c r="A1884" s="6"/>
      <c r="B1884" s="6"/>
      <c r="C1884" s="7"/>
    </row>
    <row r="1885" spans="1:3" x14ac:dyDescent="0.3">
      <c r="A1885" s="6"/>
      <c r="B1885" s="6"/>
      <c r="C1885" s="7"/>
    </row>
    <row r="1886" spans="1:3" x14ac:dyDescent="0.3">
      <c r="A1886" s="6"/>
      <c r="B1886" s="6"/>
      <c r="C1886" s="7"/>
    </row>
    <row r="1887" spans="1:3" x14ac:dyDescent="0.3">
      <c r="A1887" s="6"/>
      <c r="B1887" s="6"/>
      <c r="C1887" s="7"/>
    </row>
    <row r="1888" spans="1:3" x14ac:dyDescent="0.3">
      <c r="A1888" s="6"/>
      <c r="B1888" s="6"/>
      <c r="C1888" s="7"/>
    </row>
    <row r="1889" spans="1:3" x14ac:dyDescent="0.3">
      <c r="A1889" s="6"/>
      <c r="B1889" s="6"/>
      <c r="C1889" s="7"/>
    </row>
    <row r="1890" spans="1:3" x14ac:dyDescent="0.3">
      <c r="A1890" s="6"/>
      <c r="B1890" s="6"/>
      <c r="C1890" s="7"/>
    </row>
    <row r="1891" spans="1:3" x14ac:dyDescent="0.3">
      <c r="A1891" s="6"/>
      <c r="B1891" s="6"/>
      <c r="C1891" s="7"/>
    </row>
    <row r="1892" spans="1:3" x14ac:dyDescent="0.3">
      <c r="A1892" s="6"/>
      <c r="B1892" s="6"/>
      <c r="C1892" s="7"/>
    </row>
    <row r="1893" spans="1:3" x14ac:dyDescent="0.3">
      <c r="A1893" s="6"/>
      <c r="B1893" s="6"/>
      <c r="C1893" s="7"/>
    </row>
    <row r="1894" spans="1:3" x14ac:dyDescent="0.3">
      <c r="A1894" s="6"/>
      <c r="B1894" s="6"/>
      <c r="C1894" s="7"/>
    </row>
    <row r="1895" spans="1:3" x14ac:dyDescent="0.3">
      <c r="A1895" s="6"/>
      <c r="B1895" s="6"/>
      <c r="C1895" s="7"/>
    </row>
    <row r="1896" spans="1:3" x14ac:dyDescent="0.3">
      <c r="A1896" s="6"/>
      <c r="B1896" s="6"/>
      <c r="C1896" s="7"/>
    </row>
    <row r="1897" spans="1:3" x14ac:dyDescent="0.3">
      <c r="A1897" s="6"/>
      <c r="B1897" s="6"/>
      <c r="C1897" s="7"/>
    </row>
    <row r="1898" spans="1:3" x14ac:dyDescent="0.3">
      <c r="A1898" s="6"/>
      <c r="B1898" s="6"/>
      <c r="C1898" s="7"/>
    </row>
    <row r="1899" spans="1:3" x14ac:dyDescent="0.3">
      <c r="A1899" s="6"/>
      <c r="B1899" s="6"/>
      <c r="C1899" s="7"/>
    </row>
    <row r="1900" spans="1:3" x14ac:dyDescent="0.3">
      <c r="A1900" s="6"/>
      <c r="B1900" s="6"/>
      <c r="C1900" s="7"/>
    </row>
    <row r="1901" spans="1:3" x14ac:dyDescent="0.3">
      <c r="A1901" s="6"/>
      <c r="B1901" s="6"/>
      <c r="C1901" s="7"/>
    </row>
    <row r="1902" spans="1:3" x14ac:dyDescent="0.3">
      <c r="A1902" s="6"/>
      <c r="B1902" s="6"/>
      <c r="C1902" s="7"/>
    </row>
    <row r="1903" spans="1:3" x14ac:dyDescent="0.3">
      <c r="A1903" s="6"/>
      <c r="B1903" s="6"/>
      <c r="C1903" s="7"/>
    </row>
    <row r="1904" spans="1:3" x14ac:dyDescent="0.3">
      <c r="A1904" s="6"/>
      <c r="B1904" s="6"/>
      <c r="C1904" s="7"/>
    </row>
    <row r="1905" spans="1:3" x14ac:dyDescent="0.3">
      <c r="A1905" s="6"/>
      <c r="B1905" s="6"/>
      <c r="C1905" s="7"/>
    </row>
    <row r="1906" spans="1:3" x14ac:dyDescent="0.3">
      <c r="A1906" s="6"/>
      <c r="B1906" s="6"/>
      <c r="C1906" s="7"/>
    </row>
    <row r="1907" spans="1:3" x14ac:dyDescent="0.3">
      <c r="A1907" s="6"/>
      <c r="B1907" s="6"/>
      <c r="C1907" s="7"/>
    </row>
    <row r="1908" spans="1:3" x14ac:dyDescent="0.3">
      <c r="A1908" s="6"/>
      <c r="B1908" s="6"/>
      <c r="C1908" s="7"/>
    </row>
    <row r="1909" spans="1:3" x14ac:dyDescent="0.3">
      <c r="A1909" s="6"/>
      <c r="B1909" s="6"/>
      <c r="C1909" s="7"/>
    </row>
    <row r="1910" spans="1:3" x14ac:dyDescent="0.3">
      <c r="A1910" s="6"/>
      <c r="B1910" s="6"/>
      <c r="C1910" s="7"/>
    </row>
    <row r="1911" spans="1:3" x14ac:dyDescent="0.3">
      <c r="A1911" s="6"/>
      <c r="B1911" s="6"/>
      <c r="C1911" s="7"/>
    </row>
    <row r="1912" spans="1:3" x14ac:dyDescent="0.3">
      <c r="A1912" s="6"/>
      <c r="B1912" s="6"/>
      <c r="C1912" s="7"/>
    </row>
    <row r="1913" spans="1:3" x14ac:dyDescent="0.3">
      <c r="A1913" s="6"/>
      <c r="B1913" s="6"/>
      <c r="C1913" s="7"/>
    </row>
    <row r="1914" spans="1:3" x14ac:dyDescent="0.3">
      <c r="A1914" s="6"/>
      <c r="B1914" s="6"/>
      <c r="C1914" s="7"/>
    </row>
    <row r="1915" spans="1:3" x14ac:dyDescent="0.3">
      <c r="A1915" s="6"/>
      <c r="B1915" s="6"/>
      <c r="C1915" s="7"/>
    </row>
    <row r="1916" spans="1:3" x14ac:dyDescent="0.3">
      <c r="A1916" s="6"/>
      <c r="B1916" s="6"/>
      <c r="C1916" s="7"/>
    </row>
    <row r="1917" spans="1:3" x14ac:dyDescent="0.3">
      <c r="A1917" s="6"/>
      <c r="B1917" s="6"/>
      <c r="C1917" s="7"/>
    </row>
    <row r="1918" spans="1:3" x14ac:dyDescent="0.3">
      <c r="A1918" s="6"/>
      <c r="B1918" s="6"/>
      <c r="C1918" s="7"/>
    </row>
    <row r="1919" spans="1:3" x14ac:dyDescent="0.3">
      <c r="A1919" s="6"/>
      <c r="B1919" s="6"/>
      <c r="C1919" s="7"/>
    </row>
    <row r="1920" spans="1:3" x14ac:dyDescent="0.3">
      <c r="A1920" s="6"/>
      <c r="B1920" s="6"/>
      <c r="C1920" s="7"/>
    </row>
    <row r="1921" spans="1:3" x14ac:dyDescent="0.3">
      <c r="A1921" s="6"/>
      <c r="B1921" s="6"/>
      <c r="C1921" s="7"/>
    </row>
    <row r="1922" spans="1:3" x14ac:dyDescent="0.3">
      <c r="A1922" s="6"/>
      <c r="B1922" s="6"/>
      <c r="C1922" s="7"/>
    </row>
    <row r="1923" spans="1:3" x14ac:dyDescent="0.3">
      <c r="A1923" s="6"/>
      <c r="B1923" s="6"/>
      <c r="C1923" s="7"/>
    </row>
    <row r="1924" spans="1:3" x14ac:dyDescent="0.3">
      <c r="A1924" s="6"/>
      <c r="B1924" s="6"/>
      <c r="C1924" s="7"/>
    </row>
    <row r="1925" spans="1:3" x14ac:dyDescent="0.3">
      <c r="A1925" s="6"/>
      <c r="B1925" s="6"/>
      <c r="C1925" s="7"/>
    </row>
    <row r="1926" spans="1:3" x14ac:dyDescent="0.3">
      <c r="A1926" s="6"/>
      <c r="B1926" s="6"/>
      <c r="C1926" s="7"/>
    </row>
    <row r="1927" spans="1:3" x14ac:dyDescent="0.3">
      <c r="A1927" s="6"/>
      <c r="B1927" s="6"/>
      <c r="C1927" s="7"/>
    </row>
    <row r="1928" spans="1:3" x14ac:dyDescent="0.3">
      <c r="A1928" s="6"/>
      <c r="B1928" s="6"/>
      <c r="C1928" s="7"/>
    </row>
    <row r="1929" spans="1:3" x14ac:dyDescent="0.3">
      <c r="A1929" s="6"/>
      <c r="B1929" s="6"/>
      <c r="C1929" s="7"/>
    </row>
    <row r="1930" spans="1:3" x14ac:dyDescent="0.3">
      <c r="A1930" s="6"/>
      <c r="B1930" s="6"/>
      <c r="C1930" s="7"/>
    </row>
    <row r="1931" spans="1:3" x14ac:dyDescent="0.3">
      <c r="A1931" s="6"/>
      <c r="B1931" s="6"/>
      <c r="C1931" s="7"/>
    </row>
    <row r="1932" spans="1:3" x14ac:dyDescent="0.3">
      <c r="A1932" s="6"/>
      <c r="B1932" s="6"/>
      <c r="C1932" s="7"/>
    </row>
    <row r="1933" spans="1:3" x14ac:dyDescent="0.3">
      <c r="A1933" s="6"/>
      <c r="B1933" s="6"/>
      <c r="C1933" s="7"/>
    </row>
    <row r="1934" spans="1:3" x14ac:dyDescent="0.3">
      <c r="A1934" s="6"/>
      <c r="B1934" s="6"/>
      <c r="C1934" s="7"/>
    </row>
    <row r="1935" spans="1:3" x14ac:dyDescent="0.3">
      <c r="A1935" s="6"/>
      <c r="B1935" s="6"/>
      <c r="C1935" s="7"/>
    </row>
    <row r="1936" spans="1:3" x14ac:dyDescent="0.3">
      <c r="A1936" s="6"/>
      <c r="B1936" s="6"/>
      <c r="C1936" s="7"/>
    </row>
    <row r="1937" spans="1:3" x14ac:dyDescent="0.3">
      <c r="A1937" s="6"/>
      <c r="B1937" s="6"/>
      <c r="C1937" s="7"/>
    </row>
    <row r="1938" spans="1:3" x14ac:dyDescent="0.3">
      <c r="A1938" s="6"/>
      <c r="B1938" s="6"/>
      <c r="C1938" s="7"/>
    </row>
    <row r="1939" spans="1:3" x14ac:dyDescent="0.3">
      <c r="A1939" s="6"/>
      <c r="B1939" s="6"/>
      <c r="C1939" s="7"/>
    </row>
    <row r="1940" spans="1:3" x14ac:dyDescent="0.3">
      <c r="A1940" s="6"/>
      <c r="B1940" s="6"/>
      <c r="C1940" s="7"/>
    </row>
    <row r="1941" spans="1:3" x14ac:dyDescent="0.3">
      <c r="A1941" s="6"/>
      <c r="B1941" s="6"/>
      <c r="C1941" s="7"/>
    </row>
    <row r="1942" spans="1:3" x14ac:dyDescent="0.3">
      <c r="A1942" s="6"/>
      <c r="B1942" s="6"/>
      <c r="C1942" s="7"/>
    </row>
    <row r="1943" spans="1:3" x14ac:dyDescent="0.3">
      <c r="A1943" s="6"/>
      <c r="B1943" s="6"/>
      <c r="C1943" s="7"/>
    </row>
    <row r="1944" spans="1:3" x14ac:dyDescent="0.3">
      <c r="A1944" s="6"/>
      <c r="B1944" s="6"/>
      <c r="C1944" s="7"/>
    </row>
    <row r="1945" spans="1:3" x14ac:dyDescent="0.3">
      <c r="A1945" s="6"/>
      <c r="B1945" s="6"/>
      <c r="C1945" s="7"/>
    </row>
    <row r="1946" spans="1:3" x14ac:dyDescent="0.3">
      <c r="A1946" s="6"/>
      <c r="B1946" s="6"/>
      <c r="C1946" s="7"/>
    </row>
    <row r="1947" spans="1:3" x14ac:dyDescent="0.3">
      <c r="A1947" s="6"/>
      <c r="B1947" s="6"/>
      <c r="C1947" s="7"/>
    </row>
    <row r="1948" spans="1:3" x14ac:dyDescent="0.3">
      <c r="A1948" s="6"/>
      <c r="B1948" s="6"/>
      <c r="C1948" s="7"/>
    </row>
    <row r="1949" spans="1:3" x14ac:dyDescent="0.3">
      <c r="A1949" s="6"/>
      <c r="B1949" s="6"/>
      <c r="C1949" s="7"/>
    </row>
    <row r="1950" spans="1:3" x14ac:dyDescent="0.3">
      <c r="A1950" s="6"/>
      <c r="B1950" s="6"/>
      <c r="C1950" s="7"/>
    </row>
    <row r="1951" spans="1:3" x14ac:dyDescent="0.3">
      <c r="A1951" s="6"/>
      <c r="B1951" s="6"/>
      <c r="C1951" s="7"/>
    </row>
    <row r="1952" spans="1:3" x14ac:dyDescent="0.3">
      <c r="A1952" s="6"/>
      <c r="B1952" s="6"/>
      <c r="C1952" s="7"/>
    </row>
    <row r="1953" spans="1:3" x14ac:dyDescent="0.3">
      <c r="A1953" s="6"/>
      <c r="B1953" s="6"/>
      <c r="C1953" s="7"/>
    </row>
    <row r="1954" spans="1:3" x14ac:dyDescent="0.3">
      <c r="A1954" s="6"/>
      <c r="B1954" s="6"/>
      <c r="C1954" s="7"/>
    </row>
    <row r="1955" spans="1:3" x14ac:dyDescent="0.3">
      <c r="A1955" s="6"/>
      <c r="B1955" s="6"/>
      <c r="C1955" s="7"/>
    </row>
    <row r="1956" spans="1:3" x14ac:dyDescent="0.3">
      <c r="A1956" s="6"/>
      <c r="B1956" s="6"/>
      <c r="C1956" s="7"/>
    </row>
    <row r="1957" spans="1:3" x14ac:dyDescent="0.3">
      <c r="A1957" s="6"/>
      <c r="B1957" s="6"/>
      <c r="C1957" s="7"/>
    </row>
    <row r="1958" spans="1:3" x14ac:dyDescent="0.3">
      <c r="A1958" s="6"/>
      <c r="B1958" s="6"/>
      <c r="C1958" s="7"/>
    </row>
    <row r="1959" spans="1:3" x14ac:dyDescent="0.3">
      <c r="A1959" s="6"/>
      <c r="B1959" s="6"/>
      <c r="C1959" s="7"/>
    </row>
    <row r="1960" spans="1:3" x14ac:dyDescent="0.3">
      <c r="A1960" s="6"/>
      <c r="B1960" s="6"/>
      <c r="C1960" s="7"/>
    </row>
    <row r="1961" spans="1:3" x14ac:dyDescent="0.3">
      <c r="A1961" s="6"/>
      <c r="B1961" s="6"/>
      <c r="C1961" s="7"/>
    </row>
    <row r="1962" spans="1:3" x14ac:dyDescent="0.3">
      <c r="A1962" s="6"/>
      <c r="B1962" s="6"/>
      <c r="C1962" s="7"/>
    </row>
    <row r="1963" spans="1:3" x14ac:dyDescent="0.3">
      <c r="A1963" s="6"/>
      <c r="B1963" s="6"/>
      <c r="C1963" s="7"/>
    </row>
    <row r="1964" spans="1:3" x14ac:dyDescent="0.3">
      <c r="A1964" s="6"/>
      <c r="B1964" s="6"/>
      <c r="C1964" s="7"/>
    </row>
    <row r="1965" spans="1:3" x14ac:dyDescent="0.3">
      <c r="A1965" s="6"/>
      <c r="B1965" s="6"/>
      <c r="C1965" s="7"/>
    </row>
    <row r="1966" spans="1:3" x14ac:dyDescent="0.3">
      <c r="A1966" s="6"/>
      <c r="B1966" s="6"/>
      <c r="C1966" s="7"/>
    </row>
    <row r="1967" spans="1:3" x14ac:dyDescent="0.3">
      <c r="A1967" s="6"/>
      <c r="B1967" s="6"/>
      <c r="C1967" s="7"/>
    </row>
    <row r="1968" spans="1:3" x14ac:dyDescent="0.3">
      <c r="A1968" s="6"/>
      <c r="B1968" s="6"/>
      <c r="C1968" s="7"/>
    </row>
    <row r="1969" spans="1:3" x14ac:dyDescent="0.3">
      <c r="A1969" s="6"/>
      <c r="B1969" s="6"/>
      <c r="C1969" s="7"/>
    </row>
    <row r="1970" spans="1:3" x14ac:dyDescent="0.3">
      <c r="A1970" s="6"/>
      <c r="B1970" s="6"/>
      <c r="C1970" s="7"/>
    </row>
    <row r="1971" spans="1:3" x14ac:dyDescent="0.3">
      <c r="A1971" s="6"/>
      <c r="B1971" s="6"/>
      <c r="C1971" s="7"/>
    </row>
    <row r="1972" spans="1:3" x14ac:dyDescent="0.3">
      <c r="A1972" s="6"/>
      <c r="B1972" s="6"/>
      <c r="C1972" s="7"/>
    </row>
    <row r="1973" spans="1:3" x14ac:dyDescent="0.3">
      <c r="A1973" s="6"/>
      <c r="B1973" s="6"/>
      <c r="C1973" s="7"/>
    </row>
    <row r="1974" spans="1:3" x14ac:dyDescent="0.3">
      <c r="A1974" s="6"/>
      <c r="B1974" s="6"/>
      <c r="C1974" s="7"/>
    </row>
    <row r="1975" spans="1:3" x14ac:dyDescent="0.3">
      <c r="A1975" s="6"/>
      <c r="B1975" s="6"/>
      <c r="C1975" s="7"/>
    </row>
    <row r="1976" spans="1:3" x14ac:dyDescent="0.3">
      <c r="A1976" s="6"/>
      <c r="B1976" s="6"/>
      <c r="C1976" s="7"/>
    </row>
    <row r="1977" spans="1:3" x14ac:dyDescent="0.3">
      <c r="A1977" s="6"/>
      <c r="B1977" s="6"/>
      <c r="C1977" s="7"/>
    </row>
    <row r="1978" spans="1:3" x14ac:dyDescent="0.3">
      <c r="A1978" s="6"/>
      <c r="B1978" s="6"/>
      <c r="C1978" s="7"/>
    </row>
    <row r="1979" spans="1:3" x14ac:dyDescent="0.3">
      <c r="A1979" s="6"/>
      <c r="B1979" s="6"/>
      <c r="C1979" s="7"/>
    </row>
    <row r="1980" spans="1:3" x14ac:dyDescent="0.3">
      <c r="A1980" s="6"/>
      <c r="B1980" s="6"/>
      <c r="C1980" s="7"/>
    </row>
    <row r="1981" spans="1:3" x14ac:dyDescent="0.3">
      <c r="A1981" s="6"/>
      <c r="B1981" s="6"/>
      <c r="C1981" s="7"/>
    </row>
    <row r="1982" spans="1:3" x14ac:dyDescent="0.3">
      <c r="A1982" s="6"/>
      <c r="B1982" s="6"/>
      <c r="C1982" s="7"/>
    </row>
    <row r="1983" spans="1:3" x14ac:dyDescent="0.3">
      <c r="A1983" s="6"/>
      <c r="B1983" s="6"/>
      <c r="C1983" s="7"/>
    </row>
    <row r="1984" spans="1:3" x14ac:dyDescent="0.3">
      <c r="A1984" s="6"/>
      <c r="B1984" s="6"/>
      <c r="C1984" s="7"/>
    </row>
    <row r="1985" spans="1:3" x14ac:dyDescent="0.3">
      <c r="A1985" s="6"/>
      <c r="B1985" s="6"/>
      <c r="C1985" s="7"/>
    </row>
    <row r="1986" spans="1:3" x14ac:dyDescent="0.3">
      <c r="A1986" s="6"/>
      <c r="B1986" s="6"/>
      <c r="C1986" s="7"/>
    </row>
    <row r="1987" spans="1:3" x14ac:dyDescent="0.3">
      <c r="A1987" s="6"/>
      <c r="B1987" s="6"/>
      <c r="C1987" s="7"/>
    </row>
    <row r="1988" spans="1:3" x14ac:dyDescent="0.3">
      <c r="A1988" s="6"/>
      <c r="B1988" s="6"/>
      <c r="C1988" s="7"/>
    </row>
    <row r="1989" spans="1:3" x14ac:dyDescent="0.3">
      <c r="A1989" s="6"/>
      <c r="B1989" s="6"/>
      <c r="C1989" s="7"/>
    </row>
    <row r="1990" spans="1:3" x14ac:dyDescent="0.3">
      <c r="A1990" s="6"/>
      <c r="B1990" s="6"/>
      <c r="C1990" s="7"/>
    </row>
    <row r="1991" spans="1:3" x14ac:dyDescent="0.3">
      <c r="A1991" s="6"/>
      <c r="B1991" s="6"/>
      <c r="C1991" s="7"/>
    </row>
    <row r="1992" spans="1:3" x14ac:dyDescent="0.3">
      <c r="A1992" s="6"/>
      <c r="B1992" s="6"/>
      <c r="C1992" s="7"/>
    </row>
    <row r="1993" spans="1:3" x14ac:dyDescent="0.3">
      <c r="A1993" s="6"/>
      <c r="B1993" s="6"/>
      <c r="C1993" s="7"/>
    </row>
    <row r="1994" spans="1:3" x14ac:dyDescent="0.3">
      <c r="A1994" s="6"/>
      <c r="B1994" s="6"/>
      <c r="C1994" s="7"/>
    </row>
    <row r="1995" spans="1:3" x14ac:dyDescent="0.3">
      <c r="A1995" s="6"/>
      <c r="B1995" s="6"/>
      <c r="C1995" s="7"/>
    </row>
    <row r="1996" spans="1:3" x14ac:dyDescent="0.3">
      <c r="A1996" s="6"/>
      <c r="B1996" s="6"/>
      <c r="C1996" s="7"/>
    </row>
    <row r="1997" spans="1:3" x14ac:dyDescent="0.3">
      <c r="A1997" s="6"/>
      <c r="B1997" s="6"/>
      <c r="C1997" s="7"/>
    </row>
    <row r="1998" spans="1:3" x14ac:dyDescent="0.3">
      <c r="A1998" s="6"/>
      <c r="B1998" s="6"/>
      <c r="C1998" s="7"/>
    </row>
    <row r="1999" spans="1:3" x14ac:dyDescent="0.3">
      <c r="A1999" s="6"/>
      <c r="B1999" s="6"/>
      <c r="C1999" s="7"/>
    </row>
    <row r="2000" spans="1:3" x14ac:dyDescent="0.3">
      <c r="A2000" s="6"/>
      <c r="B2000" s="6"/>
      <c r="C2000" s="7"/>
    </row>
    <row r="2001" spans="1:3" x14ac:dyDescent="0.3">
      <c r="A2001" s="6"/>
      <c r="B2001" s="6"/>
      <c r="C2001" s="7"/>
    </row>
    <row r="2002" spans="1:3" x14ac:dyDescent="0.3">
      <c r="A2002" s="6"/>
      <c r="B2002" s="6"/>
      <c r="C2002" s="7"/>
    </row>
    <row r="2003" spans="1:3" x14ac:dyDescent="0.3">
      <c r="A2003" s="6"/>
      <c r="B2003" s="6"/>
      <c r="C2003" s="7"/>
    </row>
    <row r="2004" spans="1:3" x14ac:dyDescent="0.3">
      <c r="A2004" s="6"/>
      <c r="B2004" s="6"/>
      <c r="C2004" s="7"/>
    </row>
    <row r="2005" spans="1:3" x14ac:dyDescent="0.3">
      <c r="A2005" s="6"/>
      <c r="B2005" s="6"/>
      <c r="C2005" s="7"/>
    </row>
    <row r="2006" spans="1:3" x14ac:dyDescent="0.3">
      <c r="A2006" s="6"/>
      <c r="B2006" s="6"/>
      <c r="C2006" s="7"/>
    </row>
    <row r="2007" spans="1:3" x14ac:dyDescent="0.3">
      <c r="A2007" s="6"/>
      <c r="B2007" s="6"/>
      <c r="C2007" s="7"/>
    </row>
    <row r="2008" spans="1:3" x14ac:dyDescent="0.3">
      <c r="A2008" s="6"/>
      <c r="B2008" s="6"/>
      <c r="C2008" s="7"/>
    </row>
    <row r="2009" spans="1:3" x14ac:dyDescent="0.3">
      <c r="A2009" s="6"/>
      <c r="B2009" s="6"/>
      <c r="C2009" s="7"/>
    </row>
    <row r="2010" spans="1:3" x14ac:dyDescent="0.3">
      <c r="A2010" s="6"/>
      <c r="B2010" s="6"/>
      <c r="C2010" s="7"/>
    </row>
    <row r="2011" spans="1:3" x14ac:dyDescent="0.3">
      <c r="A2011" s="6"/>
      <c r="B2011" s="6"/>
      <c r="C2011" s="7"/>
    </row>
    <row r="2012" spans="1:3" x14ac:dyDescent="0.3">
      <c r="A2012" s="6"/>
      <c r="B2012" s="6"/>
      <c r="C2012" s="7"/>
    </row>
    <row r="2013" spans="1:3" x14ac:dyDescent="0.3">
      <c r="A2013" s="6"/>
      <c r="B2013" s="6"/>
      <c r="C2013" s="7"/>
    </row>
    <row r="2014" spans="1:3" x14ac:dyDescent="0.3">
      <c r="A2014" s="6"/>
      <c r="B2014" s="6"/>
      <c r="C2014" s="7"/>
    </row>
    <row r="2015" spans="1:3" x14ac:dyDescent="0.3">
      <c r="A2015" s="6"/>
      <c r="B2015" s="6"/>
      <c r="C2015" s="7"/>
    </row>
    <row r="2016" spans="1:3" x14ac:dyDescent="0.3">
      <c r="A2016" s="6"/>
      <c r="B2016" s="6"/>
      <c r="C2016" s="7"/>
    </row>
    <row r="2017" spans="1:3" x14ac:dyDescent="0.3">
      <c r="A2017" s="6"/>
      <c r="B2017" s="6"/>
      <c r="C2017" s="7"/>
    </row>
    <row r="2018" spans="1:3" x14ac:dyDescent="0.3">
      <c r="A2018" s="6"/>
      <c r="B2018" s="6"/>
      <c r="C2018" s="7"/>
    </row>
    <row r="2019" spans="1:3" x14ac:dyDescent="0.3">
      <c r="A2019" s="6"/>
      <c r="B2019" s="6"/>
      <c r="C2019" s="7"/>
    </row>
    <row r="2020" spans="1:3" x14ac:dyDescent="0.3">
      <c r="A2020" s="6"/>
      <c r="B2020" s="6"/>
      <c r="C2020" s="7"/>
    </row>
    <row r="2021" spans="1:3" x14ac:dyDescent="0.3">
      <c r="A2021" s="6"/>
      <c r="B2021" s="6"/>
      <c r="C2021" s="7"/>
    </row>
    <row r="2022" spans="1:3" x14ac:dyDescent="0.3">
      <c r="A2022" s="6"/>
      <c r="B2022" s="6"/>
      <c r="C2022" s="7"/>
    </row>
    <row r="2023" spans="1:3" x14ac:dyDescent="0.3">
      <c r="A2023" s="6"/>
      <c r="B2023" s="6"/>
      <c r="C2023" s="7"/>
    </row>
    <row r="2024" spans="1:3" x14ac:dyDescent="0.3">
      <c r="A2024" s="6"/>
      <c r="B2024" s="6"/>
      <c r="C2024" s="7"/>
    </row>
    <row r="2025" spans="1:3" x14ac:dyDescent="0.3">
      <c r="A2025" s="6"/>
      <c r="B2025" s="6"/>
      <c r="C2025" s="7"/>
    </row>
  </sheetData>
  <mergeCells count="25">
    <mergeCell ref="B11:D11"/>
    <mergeCell ref="B6:D6"/>
    <mergeCell ref="B7:D7"/>
    <mergeCell ref="B8:D8"/>
    <mergeCell ref="B9:D9"/>
    <mergeCell ref="B10:D10"/>
    <mergeCell ref="B1:D1"/>
    <mergeCell ref="B2:D2"/>
    <mergeCell ref="B3:D3"/>
    <mergeCell ref="B4:D4"/>
    <mergeCell ref="B5:D5"/>
    <mergeCell ref="B18:D18"/>
    <mergeCell ref="B19:D19"/>
    <mergeCell ref="B20:D20"/>
    <mergeCell ref="A22:D22"/>
    <mergeCell ref="D24:D25"/>
    <mergeCell ref="A23:D23"/>
    <mergeCell ref="A24:A25"/>
    <mergeCell ref="B24:B25"/>
    <mergeCell ref="C24:C25"/>
    <mergeCell ref="B13:D13"/>
    <mergeCell ref="B14:D14"/>
    <mergeCell ref="B15:D15"/>
    <mergeCell ref="B16:D16"/>
    <mergeCell ref="B17:D17"/>
  </mergeCells>
  <pageMargins left="1.0629921259842521" right="0.86614173228346458" top="0.78740157480314965" bottom="0.78740157480314965" header="0" footer="0"/>
  <pageSetup paperSize="9" scale="6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Прил. № 6 Распредел. на 2022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2022-08-30T06:24:31Z</dcterms:modified>
</cp:coreProperties>
</file>