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<sst xmlns="http://schemas.openxmlformats.org/spreadsheetml/2006/main" count="363" uniqueCount="307">
  <si>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</si>
  <si>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</si>
  <si>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</si>
  <si>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</si>
  <si>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</si>
  <si>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</si>
  <si>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</si>
  <si>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</si>
  <si>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</si>
  <si>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</si>
  <si>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</si>
  <si>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</si>
  <si>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</si>
  <si>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</si>
  <si>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</si>
  <si>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</si>
  <si>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</si>
  <si>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</si>
  <si>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</si>
  <si>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</si>
  <si>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</si>
  <si>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</si>
  <si>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</si>
  <si>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</si>
  <si>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</si>
  <si>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</si>
  <si>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</si>
  <si>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</si>
  <si>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</si>
  <si>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</si>
  <si>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</si>
  <si>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</si>
  <si>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</si>
  <si>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</si>
  <si>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</si>
  <si>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</si>
  <si>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</si>
  <si>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</si>
  <si>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</si>
  <si>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</si>
  <si>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</si>
  <si>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</si>
  <si>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</si>
  <si>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</si>
  <si>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</si>
  <si>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</si>
  <si>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</si>
  <si>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</si>
  <si>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</si>
  <si>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</si>
  <si>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</si>
  <si>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</si>
  <si>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</si>
  <si>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</si>
  <si>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</si>
  <si>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</si>
  <si>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</si>
  <si>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</si>
  <si>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</si>
  <si>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</si>
  <si>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</si>
  <si>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</si>
  <si>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</si>
  <si>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</si>
  <si>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</si>
  <si>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</si>
  <si>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</si>
  <si>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</si>
  <si>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</si>
  <si>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</si>
  <si>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</si>
  <si>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</si>
  <si>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</si>
  <si>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</si>
  <si>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</si>
  <si>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</si>
  <si>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</si>
  <si>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</si>
  <si>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</si>
  <si>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</si>
  <si>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</si>
  <si>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</si>
  <si>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</si>
  <si>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</si>
  <si>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</si>
  <si>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</si>
  <si>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</si>
  <si>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</si>
  <si>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</si>
  <si>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</si>
  <si>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</si>
  <si>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</si>
  <si>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</si>
  <si>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</si>
  <si>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</si>
  <si>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</si>
  <si>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</si>
  <si>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</si>
  <si>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</si>
  <si>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</si>
  <si>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</si>
  <si>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</si>
  <si>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</si>
  <si>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</si>
  <si>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</si>
  <si>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</si>
  <si>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</si>
  <si>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</si>
  <si>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</si>
  <si>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</si>
  <si>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</si>
  <si>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</si>
  <si>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</si>
  <si>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</si>
  <si>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</si>
  <si>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</si>
  <si>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</si>
  <si>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</si>
  <si>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</si>
  <si>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</si>
  <si>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</si>
  <si>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</si>
  <si>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</si>
  <si>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</si>
  <si>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</si>
  <si>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</si>
  <si>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</si>
  <si>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</si>
  <si>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</si>
  <si>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</si>
  <si>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</si>
  <si>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</si>
  <si>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</si>
  <si>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</si>
  <si>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</si>
  <si>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</si>
  <si>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</si>
  <si>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</si>
  <si>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</si>
  <si>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</si>
  <si>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</si>
  <si>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</si>
  <si>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</si>
  <si>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</si>
  <si>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</si>
  <si>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</si>
  <si>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</si>
  <si>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</si>
  <si>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</si>
  <si>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</si>
  <si>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</si>
  <si>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</si>
  <si>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</si>
  <si>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</si>
  <si>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</si>
  <si>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</si>
  <si>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</si>
  <si>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</si>
  <si>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</si>
  <si>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</si>
  <si>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</si>
  <si>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</si>
  <si>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</si>
  <si>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</si>
  <si>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</si>
  <si>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</si>
  <si>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</si>
  <si>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</si>
  <si>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</si>
  <si>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</si>
  <si>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</si>
  <si>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</si>
  <si>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</si>
  <si>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</si>
  <si>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</si>
  <si>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</si>
  <si>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</si>
  <si>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</si>
  <si>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</si>
  <si>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</si>
  <si>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</si>
  <si>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</si>
  <si>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</si>
  <si>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</si>
  <si>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</si>
  <si>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</si>
  <si>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</si>
  <si>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</si>
  <si>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</si>
  <si>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</si>
  <si>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</si>
  <si>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</si>
  <si>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</si>
  <si>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</si>
  <si>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</si>
  <si>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</si>
  <si>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</si>
  <si>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</si>
  <si>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</si>
  <si>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</si>
  <si>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</si>
  <si>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</si>
  <si>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</si>
  <si>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</si>
  <si>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</si>
  <si>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</si>
  <si>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</si>
  <si>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</si>
  <si>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</si>
  <si>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</si>
  <si>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</si>
  <si>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</si>
  <si>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</si>
  <si>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</si>
  <si>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</si>
  <si>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</si>
  <si>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</si>
  <si>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</si>
  <si>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</si>
  <si>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</si>
  <si>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</si>
  <si>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</si>
  <si>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</si>
  <si>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</si>
  <si>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</si>
  <si>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</si>
  <si>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</si>
  <si>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</si>
  <si>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</si>
  <si>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</si>
  <si>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</si>
  <si>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</si>
  <si>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</si>
  <si>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</si>
  <si>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</si>
  <si>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</si>
  <si>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</si>
  <si>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</si>
  <si>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</si>
  <si>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</si>
  <si>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</si>
  <si>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</si>
  <si>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</si>
  <si>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</si>
  <si>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</si>
  <si>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</si>
  <si>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</si>
  <si>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</si>
  <si>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</si>
  <si>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</si>
  <si>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</si>
  <si>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</si>
  <si>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</si>
  <si>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</si>
  <si>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</si>
  <si>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</si>
  <si>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</si>
  <si>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</si>
  <si>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</si>
  <si>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</si>
  <si>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</si>
  <si>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</si>
  <si>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</si>
  <si>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</si>
  <si>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</si>
  <si>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</si>
  <si>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</si>
  <si>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</si>
  <si>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</si>
  <si>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</si>
  <si>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</si>
  <si>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</si>
  <si>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</si>
  <si>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</si>
  <si>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</si>
  <si>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</si>
  <si>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</si>
  <si>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</si>
  <si>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</si>
  <si>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</si>
  <si>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</si>
  <si>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</si>
  <si>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</si>
  <si>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</si>
  <si>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</si>
  <si>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</si>
  <si>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</si>
  <si>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</si>
  <si>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</si>
  <si>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</si>
  <si>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</si>
  <si>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</si>
  <si>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</si>
  <si>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</si>
  <si>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</si>
  <si>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</si>
  <si>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</si>
  <si>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</si>
  <si>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</si>
  <si>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</si>
  <si>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</si>
  <si>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</si>
  <si>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</si>
  <si>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</si>
  <si>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</si>
  <si>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</si>
  <si>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от 21.02.2020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</si>
</sst>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246</v>
      </c>
      <c r="D1" s="49"/>
      <c r="E1" s="49"/>
    </row>
    <row r="2" spans="3:5" ht="18.75">
      <c r="C2" s="49" t="s">
        <v>50</v>
      </c>
      <c r="D2" s="49"/>
      <c r="E2" s="49"/>
    </row>
    <row r="3" spans="3:5" ht="18.75">
      <c r="C3" s="49" t="s">
        <v>51</v>
      </c>
      <c r="D3" s="49"/>
      <c r="E3" s="49"/>
    </row>
    <row r="4" spans="3:5" ht="18.75">
      <c r="C4" s="49" t="s">
        <v>247</v>
      </c>
      <c r="D4" s="49"/>
      <c r="E4" s="49"/>
    </row>
    <row r="5" spans="3:5" ht="18.75">
      <c r="C5" s="49" t="s">
        <v>248</v>
      </c>
      <c r="D5" s="49"/>
      <c r="E5" s="49"/>
    </row>
    <row r="6" spans="3:5" ht="18.75">
      <c r="C6" s="49" t="s">
        <v>51</v>
      </c>
      <c r="D6" s="49"/>
      <c r="E6" s="49"/>
    </row>
    <row r="7" spans="3:5" ht="18.75">
      <c r="C7" s="49" t="s">
        <v>250</v>
      </c>
      <c r="D7" s="49"/>
      <c r="E7" s="49"/>
    </row>
    <row r="8" spans="3:5" ht="18.75">
      <c r="C8" s="49" t="s">
        <v>249</v>
      </c>
      <c r="D8" s="49"/>
      <c r="E8" s="49"/>
    </row>
    <row r="9" spans="3:5" ht="18.75">
      <c r="C9" s="49" t="s">
        <v>154</v>
      </c>
      <c r="D9" s="49"/>
      <c r="E9" s="49"/>
    </row>
    <row r="10" spans="3:5" ht="18.75">
      <c r="C10" s="49" t="s">
        <v>251</v>
      </c>
      <c r="D10" s="49"/>
      <c r="E10" s="49"/>
    </row>
    <row r="11" spans="3:5" ht="18.75">
      <c r="C11" s="57" t="s">
        <v>306</v>
      </c>
      <c r="D11" s="57"/>
      <c r="E11" s="57"/>
    </row>
    <row r="13" spans="3:5" ht="18.75">
      <c r="C13" s="49" t="s">
        <v>252</v>
      </c>
      <c r="D13" s="49"/>
      <c r="E13" s="49"/>
    </row>
    <row r="14" spans="3:5" ht="18.75">
      <c r="C14" s="49" t="s">
        <v>50</v>
      </c>
      <c r="D14" s="49"/>
      <c r="E14" s="49"/>
    </row>
    <row r="15" spans="3:5" ht="18.75">
      <c r="C15" s="49" t="s">
        <v>51</v>
      </c>
      <c r="D15" s="49"/>
      <c r="E15" s="49"/>
    </row>
    <row r="16" spans="3:5" ht="18.75">
      <c r="C16" s="49" t="s">
        <v>52</v>
      </c>
      <c r="D16" s="49"/>
      <c r="E16" s="49"/>
    </row>
    <row r="17" spans="3:5" ht="18.75">
      <c r="C17" s="49" t="s">
        <v>51</v>
      </c>
      <c r="D17" s="49"/>
      <c r="E17" s="49"/>
    </row>
    <row r="18" spans="3:5" ht="18.75">
      <c r="C18" s="49" t="s">
        <v>154</v>
      </c>
      <c r="D18" s="49"/>
      <c r="E18" s="49"/>
    </row>
    <row r="19" spans="3:5" ht="18.75">
      <c r="C19" s="49" t="s">
        <v>155</v>
      </c>
      <c r="D19" s="49"/>
      <c r="E19" s="49"/>
    </row>
    <row r="20" spans="3:5" ht="18.75">
      <c r="C20" s="57" t="s">
        <v>245</v>
      </c>
      <c r="D20" s="57"/>
      <c r="E20" s="57"/>
    </row>
    <row r="21" ht="18.75">
      <c r="C21" s="4"/>
    </row>
    <row r="22" ht="18.75">
      <c r="E22" s="4" t="s">
        <v>53</v>
      </c>
    </row>
    <row r="24" spans="1:5" ht="40.5" customHeight="1">
      <c r="A24" s="55" t="s">
        <v>156</v>
      </c>
      <c r="B24" s="55"/>
      <c r="C24" s="55"/>
      <c r="D24" s="55"/>
      <c r="E24" s="55"/>
    </row>
    <row r="25" spans="1:5" ht="18" customHeight="1">
      <c r="A25" s="56"/>
      <c r="B25" s="56"/>
      <c r="C25" s="56"/>
      <c r="D25" s="56"/>
      <c r="E25" s="56"/>
    </row>
    <row r="26" spans="1:5" ht="42.75" customHeight="1">
      <c r="A26" s="52" t="s">
        <v>48</v>
      </c>
      <c r="B26" s="54" t="s">
        <v>49</v>
      </c>
      <c r="C26" s="54" t="s">
        <v>65</v>
      </c>
      <c r="D26" s="54"/>
      <c r="E26" s="54"/>
    </row>
    <row r="27" spans="1:5" ht="18.75">
      <c r="A27" s="53"/>
      <c r="B27" s="54"/>
      <c r="C27" s="7" t="s">
        <v>108</v>
      </c>
      <c r="D27" s="8" t="s">
        <v>111</v>
      </c>
      <c r="E27" s="8" t="s">
        <v>157</v>
      </c>
    </row>
    <row r="28" spans="1:5" ht="18.75">
      <c r="A28" s="9">
        <v>1</v>
      </c>
      <c r="B28" s="9">
        <v>2</v>
      </c>
      <c r="C28" s="10">
        <v>3</v>
      </c>
      <c r="D28" s="11">
        <v>4</v>
      </c>
      <c r="E28" s="11">
        <v>5</v>
      </c>
    </row>
    <row r="29" spans="1:5" ht="37.5">
      <c r="A29" s="23" t="s">
        <v>8</v>
      </c>
      <c r="B29" s="27" t="s">
        <v>102</v>
      </c>
      <c r="C29" s="12">
        <f>C30+C40+C54+C64++C71+C87+C98+C109+C120</f>
        <v>64462482.28</v>
      </c>
      <c r="D29" s="12">
        <f>D30+D40+D54+D64++D71+D87+D98+D109+D120</f>
        <v>61658590</v>
      </c>
      <c r="E29" s="12">
        <f>E30+E40+E54+E64++E71+E87+E98+E109+E120</f>
        <v>61658590</v>
      </c>
    </row>
    <row r="30" spans="1:5" ht="18.75">
      <c r="A30" s="23" t="s">
        <v>9</v>
      </c>
      <c r="B30" s="27" t="s">
        <v>10</v>
      </c>
      <c r="C30" s="12">
        <f>C31</f>
        <v>51915090</v>
      </c>
      <c r="D30" s="12">
        <f>D31</f>
        <v>51915090</v>
      </c>
      <c r="E30" s="12">
        <f>E31</f>
        <v>51915090</v>
      </c>
    </row>
    <row r="31" spans="1:5" ht="18.75">
      <c r="A31" s="6" t="s">
        <v>11</v>
      </c>
      <c r="B31" s="28" t="s">
        <v>12</v>
      </c>
      <c r="C31" s="13">
        <f>C32+C34+C38+C36</f>
        <v>51915090</v>
      </c>
      <c r="D31" s="13">
        <f>D32+D34+D38+D36</f>
        <v>51915090</v>
      </c>
      <c r="E31" s="13">
        <f>E32+E34+E38+E36</f>
        <v>51915090</v>
      </c>
    </row>
    <row r="32" spans="1:5" ht="150">
      <c r="A32" s="6" t="s">
        <v>66</v>
      </c>
      <c r="B32" s="29" t="s">
        <v>175</v>
      </c>
      <c r="C32" s="14">
        <f>C33</f>
        <v>51302090</v>
      </c>
      <c r="D32" s="14">
        <f>D33</f>
        <v>51302090</v>
      </c>
      <c r="E32" s="14">
        <f>E33</f>
        <v>51302090</v>
      </c>
    </row>
    <row r="33" spans="1:5" ht="150">
      <c r="A33" s="6" t="s">
        <v>13</v>
      </c>
      <c r="B33" s="29" t="s">
        <v>175</v>
      </c>
      <c r="C33" s="14">
        <v>51302090</v>
      </c>
      <c r="D33" s="14">
        <v>51302090</v>
      </c>
      <c r="E33" s="14">
        <v>51302090</v>
      </c>
    </row>
    <row r="34" spans="1:5" ht="243.75">
      <c r="A34" s="6" t="s">
        <v>67</v>
      </c>
      <c r="B34" s="29" t="s">
        <v>176</v>
      </c>
      <c r="C34" s="14">
        <f>C35</f>
        <v>160000</v>
      </c>
      <c r="D34" s="14">
        <f>D35</f>
        <v>160000</v>
      </c>
      <c r="E34" s="14">
        <f>E35</f>
        <v>160000</v>
      </c>
    </row>
    <row r="35" spans="1:5" ht="243.75">
      <c r="A35" s="6" t="s">
        <v>14</v>
      </c>
      <c r="B35" s="29" t="s">
        <v>176</v>
      </c>
      <c r="C35" s="14">
        <v>160000</v>
      </c>
      <c r="D35" s="14">
        <v>160000</v>
      </c>
      <c r="E35" s="14">
        <v>160000</v>
      </c>
    </row>
    <row r="36" spans="1:5" ht="93.75">
      <c r="A36" s="6" t="s">
        <v>68</v>
      </c>
      <c r="B36" s="28" t="s">
        <v>177</v>
      </c>
      <c r="C36" s="15">
        <f>C37</f>
        <v>303000</v>
      </c>
      <c r="D36" s="15">
        <f>D37</f>
        <v>303000</v>
      </c>
      <c r="E36" s="15">
        <f>E37</f>
        <v>303000</v>
      </c>
    </row>
    <row r="37" spans="1:5" ht="93.75">
      <c r="A37" s="6" t="s">
        <v>15</v>
      </c>
      <c r="B37" s="28" t="s">
        <v>177</v>
      </c>
      <c r="C37" s="15">
        <v>303000</v>
      </c>
      <c r="D37" s="15">
        <v>303000</v>
      </c>
      <c r="E37" s="15">
        <v>303000</v>
      </c>
    </row>
    <row r="38" spans="1:5" ht="187.5">
      <c r="A38" s="6" t="s">
        <v>69</v>
      </c>
      <c r="B38" s="29" t="s">
        <v>178</v>
      </c>
      <c r="C38" s="15">
        <f>C39</f>
        <v>150000</v>
      </c>
      <c r="D38" s="15">
        <f>D39</f>
        <v>150000</v>
      </c>
      <c r="E38" s="15">
        <f>E39</f>
        <v>150000</v>
      </c>
    </row>
    <row r="39" spans="1:5" ht="187.5">
      <c r="A39" s="6" t="s">
        <v>16</v>
      </c>
      <c r="B39" s="29" t="s">
        <v>178</v>
      </c>
      <c r="C39" s="15">
        <v>150000</v>
      </c>
      <c r="D39" s="15">
        <v>150000</v>
      </c>
      <c r="E39" s="15">
        <v>150000</v>
      </c>
    </row>
    <row r="40" spans="1:5" s="17" customFormat="1" ht="75">
      <c r="A40" s="24" t="s">
        <v>54</v>
      </c>
      <c r="B40" s="30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10" t="s">
        <v>55</v>
      </c>
      <c r="B41" s="31" t="s">
        <v>179</v>
      </c>
      <c r="C41" s="15">
        <f>C42+C45+C48+C51</f>
        <v>4360000</v>
      </c>
      <c r="D41" s="15">
        <f>D42+D45+D48+D51</f>
        <v>4364000</v>
      </c>
      <c r="E41" s="15">
        <f>E42+E45+E48+E51</f>
        <v>4364000</v>
      </c>
    </row>
    <row r="42" spans="1:5" ht="150">
      <c r="A42" s="10" t="s">
        <v>72</v>
      </c>
      <c r="B42" s="29" t="s">
        <v>180</v>
      </c>
      <c r="C42" s="15">
        <f aca="true" t="shared" si="0" ref="C42:E43">C43</f>
        <v>1808000</v>
      </c>
      <c r="D42" s="15">
        <f t="shared" si="0"/>
        <v>1812000</v>
      </c>
      <c r="E42" s="15">
        <f t="shared" si="0"/>
        <v>1812000</v>
      </c>
    </row>
    <row r="43" spans="1:5" ht="225">
      <c r="A43" s="25" t="s">
        <v>141</v>
      </c>
      <c r="B43" s="29" t="s">
        <v>181</v>
      </c>
      <c r="C43" s="15">
        <f t="shared" si="0"/>
        <v>1808000</v>
      </c>
      <c r="D43" s="15">
        <f t="shared" si="0"/>
        <v>1812000</v>
      </c>
      <c r="E43" s="15">
        <f t="shared" si="0"/>
        <v>1812000</v>
      </c>
    </row>
    <row r="44" spans="1:5" ht="225">
      <c r="A44" s="10" t="s">
        <v>142</v>
      </c>
      <c r="B44" s="29" t="s">
        <v>181</v>
      </c>
      <c r="C44" s="15">
        <v>1808000</v>
      </c>
      <c r="D44" s="15">
        <v>1812000</v>
      </c>
      <c r="E44" s="15">
        <v>1812000</v>
      </c>
    </row>
    <row r="45" spans="1:5" ht="187.5">
      <c r="A45" s="10" t="s">
        <v>71</v>
      </c>
      <c r="B45" s="29" t="s">
        <v>182</v>
      </c>
      <c r="C45" s="15">
        <f aca="true" t="shared" si="1" ref="C45:E46">C46</f>
        <v>18000</v>
      </c>
      <c r="D45" s="15">
        <f t="shared" si="1"/>
        <v>18000</v>
      </c>
      <c r="E45" s="15">
        <f t="shared" si="1"/>
        <v>18000</v>
      </c>
    </row>
    <row r="46" spans="1:5" ht="262.5">
      <c r="A46" s="10" t="s">
        <v>144</v>
      </c>
      <c r="B46" s="29" t="s">
        <v>183</v>
      </c>
      <c r="C46" s="15">
        <f t="shared" si="1"/>
        <v>18000</v>
      </c>
      <c r="D46" s="15">
        <f t="shared" si="1"/>
        <v>18000</v>
      </c>
      <c r="E46" s="15">
        <f t="shared" si="1"/>
        <v>18000</v>
      </c>
    </row>
    <row r="47" spans="1:5" ht="262.5">
      <c r="A47" s="10" t="s">
        <v>143</v>
      </c>
      <c r="B47" s="29" t="s">
        <v>183</v>
      </c>
      <c r="C47" s="15">
        <v>18000</v>
      </c>
      <c r="D47" s="15">
        <v>18000</v>
      </c>
      <c r="E47" s="15">
        <v>18000</v>
      </c>
    </row>
    <row r="48" spans="1:5" ht="150">
      <c r="A48" s="10" t="s">
        <v>70</v>
      </c>
      <c r="B48" s="29" t="s">
        <v>184</v>
      </c>
      <c r="C48" s="15">
        <f aca="true" t="shared" si="2" ref="C48:E49">C49</f>
        <v>2784000</v>
      </c>
      <c r="D48" s="15">
        <f t="shared" si="2"/>
        <v>2784000</v>
      </c>
      <c r="E48" s="15">
        <f t="shared" si="2"/>
        <v>2784000</v>
      </c>
    </row>
    <row r="49" spans="1:5" ht="225">
      <c r="A49" s="10" t="s">
        <v>145</v>
      </c>
      <c r="B49" s="29" t="s">
        <v>149</v>
      </c>
      <c r="C49" s="15">
        <f t="shared" si="2"/>
        <v>2784000</v>
      </c>
      <c r="D49" s="15">
        <f t="shared" si="2"/>
        <v>2784000</v>
      </c>
      <c r="E49" s="15">
        <f t="shared" si="2"/>
        <v>2784000</v>
      </c>
    </row>
    <row r="50" spans="1:5" ht="225">
      <c r="A50" s="10" t="s">
        <v>146</v>
      </c>
      <c r="B50" s="29" t="s">
        <v>149</v>
      </c>
      <c r="C50" s="15">
        <v>2784000</v>
      </c>
      <c r="D50" s="15">
        <v>2784000</v>
      </c>
      <c r="E50" s="15">
        <v>2784000</v>
      </c>
    </row>
    <row r="51" spans="1:5" ht="150">
      <c r="A51" s="10" t="s">
        <v>110</v>
      </c>
      <c r="B51" s="29" t="s">
        <v>185</v>
      </c>
      <c r="C51" s="15">
        <f aca="true" t="shared" si="3" ref="C51:E52">C52</f>
        <v>-250000</v>
      </c>
      <c r="D51" s="15">
        <f t="shared" si="3"/>
        <v>-250000</v>
      </c>
      <c r="E51" s="15">
        <f t="shared" si="3"/>
        <v>-250000</v>
      </c>
    </row>
    <row r="52" spans="1:5" ht="225">
      <c r="A52" s="44" t="s">
        <v>147</v>
      </c>
      <c r="B52" s="40" t="s">
        <v>186</v>
      </c>
      <c r="C52" s="38">
        <f t="shared" si="3"/>
        <v>-250000</v>
      </c>
      <c r="D52" s="38">
        <f t="shared" si="3"/>
        <v>-250000</v>
      </c>
      <c r="E52" s="38">
        <f t="shared" si="3"/>
        <v>-250000</v>
      </c>
    </row>
    <row r="53" spans="1:5" ht="225">
      <c r="A53" s="44" t="s">
        <v>148</v>
      </c>
      <c r="B53" s="40" t="s">
        <v>186</v>
      </c>
      <c r="C53" s="38">
        <v>-250000</v>
      </c>
      <c r="D53" s="38">
        <v>-250000</v>
      </c>
      <c r="E53" s="38">
        <v>-250000</v>
      </c>
    </row>
    <row r="54" spans="1:5" ht="37.5">
      <c r="A54" s="34" t="s">
        <v>17</v>
      </c>
      <c r="B54" s="37" t="s">
        <v>99</v>
      </c>
      <c r="C54" s="43">
        <f>C55+C58+C61</f>
        <v>4092000</v>
      </c>
      <c r="D54" s="43">
        <f>D55+D58+D61</f>
        <v>1462000</v>
      </c>
      <c r="E54" s="43">
        <f>E55+E58+E61</f>
        <v>1462000</v>
      </c>
    </row>
    <row r="55" spans="1:5" ht="37.5">
      <c r="A55" s="26" t="s">
        <v>56</v>
      </c>
      <c r="B55" s="32" t="s">
        <v>187</v>
      </c>
      <c r="C55" s="21">
        <f aca="true" t="shared" si="4" ref="C55:E56">C56</f>
        <v>3990000</v>
      </c>
      <c r="D55" s="21">
        <f t="shared" si="4"/>
        <v>1360000</v>
      </c>
      <c r="E55" s="21">
        <f t="shared" si="4"/>
        <v>1360000</v>
      </c>
    </row>
    <row r="56" spans="1:5" ht="37.5">
      <c r="A56" s="26" t="s">
        <v>74</v>
      </c>
      <c r="B56" s="32" t="s">
        <v>187</v>
      </c>
      <c r="C56" s="21">
        <f t="shared" si="4"/>
        <v>3990000</v>
      </c>
      <c r="D56" s="21">
        <f t="shared" si="4"/>
        <v>1360000</v>
      </c>
      <c r="E56" s="21">
        <f t="shared" si="4"/>
        <v>1360000</v>
      </c>
    </row>
    <row r="57" spans="1:5" ht="37.5">
      <c r="A57" s="26" t="s">
        <v>18</v>
      </c>
      <c r="B57" s="32" t="s">
        <v>187</v>
      </c>
      <c r="C57" s="21">
        <v>3990000</v>
      </c>
      <c r="D57" s="21">
        <v>1360000</v>
      </c>
      <c r="E57" s="21">
        <v>1360000</v>
      </c>
    </row>
    <row r="58" spans="1:5" ht="18.75">
      <c r="A58" s="26" t="s">
        <v>57</v>
      </c>
      <c r="B58" s="32" t="s">
        <v>188</v>
      </c>
      <c r="C58" s="21">
        <f aca="true" t="shared" si="5" ref="C58:E59">C59</f>
        <v>7000</v>
      </c>
      <c r="D58" s="21">
        <f t="shared" si="5"/>
        <v>7000</v>
      </c>
      <c r="E58" s="21">
        <f t="shared" si="5"/>
        <v>7000</v>
      </c>
    </row>
    <row r="59" spans="1:5" ht="18.75">
      <c r="A59" s="26" t="s">
        <v>84</v>
      </c>
      <c r="B59" s="32" t="s">
        <v>188</v>
      </c>
      <c r="C59" s="21">
        <f t="shared" si="5"/>
        <v>7000</v>
      </c>
      <c r="D59" s="21">
        <f t="shared" si="5"/>
        <v>7000</v>
      </c>
      <c r="E59" s="21">
        <f t="shared" si="5"/>
        <v>7000</v>
      </c>
    </row>
    <row r="60" spans="1:5" ht="18.75">
      <c r="A60" s="26" t="s">
        <v>19</v>
      </c>
      <c r="B60" s="32" t="s">
        <v>188</v>
      </c>
      <c r="C60" s="21">
        <f>12000-5000</f>
        <v>7000</v>
      </c>
      <c r="D60" s="21">
        <v>7000</v>
      </c>
      <c r="E60" s="21">
        <v>7000</v>
      </c>
    </row>
    <row r="61" spans="1:5" ht="56.25">
      <c r="A61" s="26" t="s">
        <v>94</v>
      </c>
      <c r="B61" s="45" t="s">
        <v>95</v>
      </c>
      <c r="C61" s="21">
        <f aca="true" t="shared" si="6" ref="C61:E62">C62</f>
        <v>95000</v>
      </c>
      <c r="D61" s="21">
        <f t="shared" si="6"/>
        <v>95000</v>
      </c>
      <c r="E61" s="21">
        <f t="shared" si="6"/>
        <v>95000</v>
      </c>
    </row>
    <row r="62" spans="1:5" ht="75">
      <c r="A62" s="26" t="s">
        <v>97</v>
      </c>
      <c r="B62" s="45" t="s">
        <v>189</v>
      </c>
      <c r="C62" s="21">
        <f t="shared" si="6"/>
        <v>95000</v>
      </c>
      <c r="D62" s="21">
        <f t="shared" si="6"/>
        <v>95000</v>
      </c>
      <c r="E62" s="21">
        <f t="shared" si="6"/>
        <v>95000</v>
      </c>
    </row>
    <row r="63" spans="1:5" ht="75">
      <c r="A63" s="26" t="s">
        <v>98</v>
      </c>
      <c r="B63" s="45" t="s">
        <v>189</v>
      </c>
      <c r="C63" s="21">
        <f>90000+5000</f>
        <v>95000</v>
      </c>
      <c r="D63" s="21">
        <v>95000</v>
      </c>
      <c r="E63" s="21">
        <v>95000</v>
      </c>
    </row>
    <row r="64" spans="1:5" ht="18.75">
      <c r="A64" s="34" t="s">
        <v>20</v>
      </c>
      <c r="B64" s="37" t="s">
        <v>100</v>
      </c>
      <c r="C64" s="43">
        <f>C67+C70</f>
        <v>1110000</v>
      </c>
      <c r="D64" s="43">
        <f>D67+D70</f>
        <v>1110000</v>
      </c>
      <c r="E64" s="43">
        <f>E67+E70</f>
        <v>1110000</v>
      </c>
    </row>
    <row r="65" spans="1:5" ht="56.25">
      <c r="A65" s="26" t="s">
        <v>73</v>
      </c>
      <c r="B65" s="32" t="s">
        <v>190</v>
      </c>
      <c r="C65" s="46">
        <f aca="true" t="shared" si="7" ref="C65:E66">C66</f>
        <v>1100000</v>
      </c>
      <c r="D65" s="46">
        <f t="shared" si="7"/>
        <v>1100000</v>
      </c>
      <c r="E65" s="46">
        <f t="shared" si="7"/>
        <v>1100000</v>
      </c>
    </row>
    <row r="66" spans="1:5" ht="93.75">
      <c r="A66" s="26" t="s">
        <v>75</v>
      </c>
      <c r="B66" s="40" t="s">
        <v>191</v>
      </c>
      <c r="C66" s="46">
        <f t="shared" si="7"/>
        <v>1100000</v>
      </c>
      <c r="D66" s="46">
        <f t="shared" si="7"/>
        <v>1100000</v>
      </c>
      <c r="E66" s="46">
        <f t="shared" si="7"/>
        <v>1100000</v>
      </c>
    </row>
    <row r="67" spans="1:5" ht="93.75">
      <c r="A67" s="26" t="s">
        <v>21</v>
      </c>
      <c r="B67" s="40" t="s">
        <v>191</v>
      </c>
      <c r="C67" s="46">
        <v>1100000</v>
      </c>
      <c r="D67" s="46">
        <v>1100000</v>
      </c>
      <c r="E67" s="46">
        <v>1100000</v>
      </c>
    </row>
    <row r="68" spans="1:5" ht="75">
      <c r="A68" s="26" t="s">
        <v>22</v>
      </c>
      <c r="B68" s="32" t="s">
        <v>192</v>
      </c>
      <c r="C68" s="38">
        <f aca="true" t="shared" si="8" ref="C68:E69">C69</f>
        <v>10000</v>
      </c>
      <c r="D68" s="38">
        <f t="shared" si="8"/>
        <v>10000</v>
      </c>
      <c r="E68" s="38">
        <f t="shared" si="8"/>
        <v>10000</v>
      </c>
    </row>
    <row r="69" spans="1:5" ht="56.25">
      <c r="A69" s="26" t="s">
        <v>76</v>
      </c>
      <c r="B69" s="40" t="s">
        <v>193</v>
      </c>
      <c r="C69" s="38">
        <f t="shared" si="8"/>
        <v>10000</v>
      </c>
      <c r="D69" s="38">
        <f t="shared" si="8"/>
        <v>10000</v>
      </c>
      <c r="E69" s="38">
        <f t="shared" si="8"/>
        <v>10000</v>
      </c>
    </row>
    <row r="70" spans="1:5" ht="56.25">
      <c r="A70" s="26" t="s">
        <v>93</v>
      </c>
      <c r="B70" s="40" t="s">
        <v>193</v>
      </c>
      <c r="C70" s="38">
        <v>10000</v>
      </c>
      <c r="D70" s="39">
        <v>10000</v>
      </c>
      <c r="E70" s="39">
        <v>10000</v>
      </c>
    </row>
    <row r="71" spans="1:8" ht="93.75">
      <c r="A71" s="34" t="s">
        <v>23</v>
      </c>
      <c r="B71" s="37" t="s">
        <v>194</v>
      </c>
      <c r="C71" s="43">
        <f>C75+C72</f>
        <v>1522968.97</v>
      </c>
      <c r="D71" s="43">
        <f>D75+D72</f>
        <v>1345500</v>
      </c>
      <c r="E71" s="43">
        <f>E75+E72</f>
        <v>1345500</v>
      </c>
      <c r="F71" s="18"/>
      <c r="G71" s="18"/>
      <c r="H71" s="18"/>
    </row>
    <row r="72" spans="1:8" ht="75">
      <c r="A72" s="42" t="s">
        <v>277</v>
      </c>
      <c r="B72" s="32" t="s">
        <v>278</v>
      </c>
      <c r="C72" s="21">
        <f aca="true" t="shared" si="9" ref="C72:E73">C73</f>
        <v>36279.18</v>
      </c>
      <c r="D72" s="21">
        <f t="shared" si="9"/>
        <v>0</v>
      </c>
      <c r="E72" s="21">
        <f t="shared" si="9"/>
        <v>0</v>
      </c>
      <c r="F72" s="18"/>
      <c r="G72" s="18"/>
      <c r="H72" s="18"/>
    </row>
    <row r="73" spans="1:8" ht="93.75">
      <c r="A73" s="42" t="s">
        <v>279</v>
      </c>
      <c r="B73" s="32" t="s">
        <v>280</v>
      </c>
      <c r="C73" s="21">
        <f t="shared" si="9"/>
        <v>36279.18</v>
      </c>
      <c r="D73" s="21">
        <f t="shared" si="9"/>
        <v>0</v>
      </c>
      <c r="E73" s="21">
        <f t="shared" si="9"/>
        <v>0</v>
      </c>
      <c r="F73" s="18"/>
      <c r="G73" s="18"/>
      <c r="H73" s="18"/>
    </row>
    <row r="74" spans="1:8" ht="93.75">
      <c r="A74" s="42" t="s">
        <v>281</v>
      </c>
      <c r="B74" s="32" t="s">
        <v>280</v>
      </c>
      <c r="C74" s="21">
        <v>36279.18</v>
      </c>
      <c r="D74" s="21">
        <v>0</v>
      </c>
      <c r="E74" s="21">
        <v>0</v>
      </c>
      <c r="F74" s="18"/>
      <c r="G74" s="18"/>
      <c r="H74" s="18"/>
    </row>
    <row r="75" spans="1:5" ht="187.5">
      <c r="A75" s="26" t="s">
        <v>24</v>
      </c>
      <c r="B75" s="40" t="s">
        <v>195</v>
      </c>
      <c r="C75" s="46">
        <f>C76+C81+C84</f>
        <v>1486689.79</v>
      </c>
      <c r="D75" s="46">
        <f>D76+D81+D84</f>
        <v>1345500</v>
      </c>
      <c r="E75" s="46">
        <f>E76+E81+E84</f>
        <v>1345500</v>
      </c>
    </row>
    <row r="76" spans="1:5" ht="131.25">
      <c r="A76" s="26" t="s">
        <v>41</v>
      </c>
      <c r="B76" s="40" t="s">
        <v>196</v>
      </c>
      <c r="C76" s="38">
        <f>C79+C77</f>
        <v>1439689.79</v>
      </c>
      <c r="D76" s="38">
        <f>D79+D77</f>
        <v>1298500</v>
      </c>
      <c r="E76" s="38">
        <f>E79+E77</f>
        <v>1298500</v>
      </c>
    </row>
    <row r="77" spans="1:5" ht="187.5">
      <c r="A77" s="26" t="s">
        <v>103</v>
      </c>
      <c r="B77" s="40" t="s">
        <v>197</v>
      </c>
      <c r="C77" s="38">
        <f>C78</f>
        <v>439689.79</v>
      </c>
      <c r="D77" s="38">
        <f>D78</f>
        <v>398500</v>
      </c>
      <c r="E77" s="38">
        <f>E78</f>
        <v>398500</v>
      </c>
    </row>
    <row r="78" spans="1:5" ht="187.5">
      <c r="A78" s="26" t="s">
        <v>104</v>
      </c>
      <c r="B78" s="40" t="s">
        <v>197</v>
      </c>
      <c r="C78" s="38">
        <f>398500+41189.79</f>
        <v>439689.79</v>
      </c>
      <c r="D78" s="38">
        <v>398500</v>
      </c>
      <c r="E78" s="38">
        <v>398500</v>
      </c>
    </row>
    <row r="79" spans="1:5" ht="168.75">
      <c r="A79" s="26" t="s">
        <v>89</v>
      </c>
      <c r="B79" s="47" t="s">
        <v>198</v>
      </c>
      <c r="C79" s="38">
        <f>C80</f>
        <v>1000000</v>
      </c>
      <c r="D79" s="38">
        <f>D80</f>
        <v>900000</v>
      </c>
      <c r="E79" s="38">
        <f>E80</f>
        <v>900000</v>
      </c>
    </row>
    <row r="80" spans="1:5" ht="168.75">
      <c r="A80" s="26" t="s">
        <v>90</v>
      </c>
      <c r="B80" s="47" t="s">
        <v>198</v>
      </c>
      <c r="C80" s="38">
        <f>900000+100000</f>
        <v>1000000</v>
      </c>
      <c r="D80" s="38">
        <v>900000</v>
      </c>
      <c r="E80" s="38">
        <v>900000</v>
      </c>
    </row>
    <row r="81" spans="1:5" ht="168.75">
      <c r="A81" s="26" t="s">
        <v>64</v>
      </c>
      <c r="B81" s="40" t="s">
        <v>62</v>
      </c>
      <c r="C81" s="38">
        <f aca="true" t="shared" si="10" ref="C81:E82">C82</f>
        <v>30000</v>
      </c>
      <c r="D81" s="38">
        <f t="shared" si="10"/>
        <v>30000</v>
      </c>
      <c r="E81" s="38">
        <f t="shared" si="10"/>
        <v>30000</v>
      </c>
    </row>
    <row r="82" spans="1:5" ht="150">
      <c r="A82" s="26" t="s">
        <v>77</v>
      </c>
      <c r="B82" s="40" t="s">
        <v>63</v>
      </c>
      <c r="C82" s="38">
        <f t="shared" si="10"/>
        <v>30000</v>
      </c>
      <c r="D82" s="38">
        <f t="shared" si="10"/>
        <v>30000</v>
      </c>
      <c r="E82" s="38">
        <f t="shared" si="10"/>
        <v>30000</v>
      </c>
    </row>
    <row r="83" spans="1:5" ht="150">
      <c r="A83" s="26" t="s">
        <v>61</v>
      </c>
      <c r="B83" s="40" t="s">
        <v>63</v>
      </c>
      <c r="C83" s="38">
        <v>30000</v>
      </c>
      <c r="D83" s="38">
        <v>30000</v>
      </c>
      <c r="E83" s="38">
        <v>30000</v>
      </c>
    </row>
    <row r="84" spans="1:5" ht="168.75">
      <c r="A84" s="26" t="s">
        <v>42</v>
      </c>
      <c r="B84" s="40" t="s">
        <v>199</v>
      </c>
      <c r="C84" s="39">
        <f aca="true" t="shared" si="11" ref="C84:E85">C85</f>
        <v>17000</v>
      </c>
      <c r="D84" s="39">
        <f t="shared" si="11"/>
        <v>17000</v>
      </c>
      <c r="E84" s="39">
        <f t="shared" si="11"/>
        <v>17000</v>
      </c>
    </row>
    <row r="85" spans="1:5" ht="131.25">
      <c r="A85" s="26" t="s">
        <v>78</v>
      </c>
      <c r="B85" s="40" t="s">
        <v>200</v>
      </c>
      <c r="C85" s="39">
        <f t="shared" si="11"/>
        <v>17000</v>
      </c>
      <c r="D85" s="39">
        <f t="shared" si="11"/>
        <v>17000</v>
      </c>
      <c r="E85" s="39">
        <f t="shared" si="11"/>
        <v>17000</v>
      </c>
    </row>
    <row r="86" spans="1:5" ht="131.25">
      <c r="A86" s="26" t="s">
        <v>25</v>
      </c>
      <c r="B86" s="40" t="s">
        <v>200</v>
      </c>
      <c r="C86" s="39">
        <v>17000</v>
      </c>
      <c r="D86" s="39">
        <v>17000</v>
      </c>
      <c r="E86" s="39">
        <v>17000</v>
      </c>
    </row>
    <row r="87" spans="1:5" ht="37.5">
      <c r="A87" s="34" t="s">
        <v>26</v>
      </c>
      <c r="B87" s="37" t="s">
        <v>58</v>
      </c>
      <c r="C87" s="43">
        <f>C88</f>
        <v>164000</v>
      </c>
      <c r="D87" s="43">
        <f>D88</f>
        <v>169000</v>
      </c>
      <c r="E87" s="43">
        <f>E88</f>
        <v>169000</v>
      </c>
    </row>
    <row r="88" spans="1:5" ht="37.5">
      <c r="A88" s="26" t="s">
        <v>43</v>
      </c>
      <c r="B88" s="32" t="s">
        <v>201</v>
      </c>
      <c r="C88" s="21">
        <f>C89+C91+C93</f>
        <v>164000</v>
      </c>
      <c r="D88" s="21">
        <f>D89+D91+D93</f>
        <v>169000</v>
      </c>
      <c r="E88" s="21">
        <f>E89+E91+E93</f>
        <v>169000</v>
      </c>
    </row>
    <row r="89" spans="1:5" ht="56.25">
      <c r="A89" s="26" t="s">
        <v>79</v>
      </c>
      <c r="B89" s="32" t="s">
        <v>28</v>
      </c>
      <c r="C89" s="21">
        <f>C90</f>
        <v>21000</v>
      </c>
      <c r="D89" s="21">
        <f>D90</f>
        <v>21000</v>
      </c>
      <c r="E89" s="21">
        <f>E90</f>
        <v>21000</v>
      </c>
    </row>
    <row r="90" spans="1:5" ht="56.25">
      <c r="A90" s="26" t="s">
        <v>27</v>
      </c>
      <c r="B90" s="32" t="s">
        <v>28</v>
      </c>
      <c r="C90" s="21">
        <v>21000</v>
      </c>
      <c r="D90" s="21">
        <v>21000</v>
      </c>
      <c r="E90" s="21">
        <v>21000</v>
      </c>
    </row>
    <row r="91" spans="1:5" ht="37.5">
      <c r="A91" s="26" t="s">
        <v>80</v>
      </c>
      <c r="B91" s="32" t="s">
        <v>44</v>
      </c>
      <c r="C91" s="46">
        <f>C92</f>
        <v>8000</v>
      </c>
      <c r="D91" s="46">
        <f>D92</f>
        <v>18000</v>
      </c>
      <c r="E91" s="46">
        <f>E92</f>
        <v>18000</v>
      </c>
    </row>
    <row r="92" spans="1:5" ht="37.5">
      <c r="A92" s="26" t="s">
        <v>29</v>
      </c>
      <c r="B92" s="32" t="s">
        <v>44</v>
      </c>
      <c r="C92" s="46">
        <v>8000</v>
      </c>
      <c r="D92" s="39">
        <v>18000</v>
      </c>
      <c r="E92" s="39">
        <v>18000</v>
      </c>
    </row>
    <row r="93" spans="1:5" ht="37.5">
      <c r="A93" s="26" t="s">
        <v>81</v>
      </c>
      <c r="B93" s="32" t="s">
        <v>30</v>
      </c>
      <c r="C93" s="46">
        <f>C94+C96</f>
        <v>135000</v>
      </c>
      <c r="D93" s="46">
        <f>D94+D96</f>
        <v>130000</v>
      </c>
      <c r="E93" s="46">
        <f>E94+E96</f>
        <v>130000</v>
      </c>
    </row>
    <row r="94" spans="1:5" ht="37.5">
      <c r="A94" s="26" t="s">
        <v>139</v>
      </c>
      <c r="B94" s="32" t="s">
        <v>202</v>
      </c>
      <c r="C94" s="46">
        <f>C95</f>
        <v>125000</v>
      </c>
      <c r="D94" s="46">
        <f>D95</f>
        <v>130000</v>
      </c>
      <c r="E94" s="46">
        <f>E95</f>
        <v>130000</v>
      </c>
    </row>
    <row r="95" spans="1:5" ht="37.5">
      <c r="A95" s="26" t="s">
        <v>140</v>
      </c>
      <c r="B95" s="32" t="s">
        <v>202</v>
      </c>
      <c r="C95" s="46">
        <v>125000</v>
      </c>
      <c r="D95" s="39">
        <v>130000</v>
      </c>
      <c r="E95" s="39">
        <v>130000</v>
      </c>
    </row>
    <row r="96" spans="1:5" ht="37.5">
      <c r="A96" s="26" t="s">
        <v>150</v>
      </c>
      <c r="B96" s="32" t="s">
        <v>203</v>
      </c>
      <c r="C96" s="46">
        <f>C97</f>
        <v>10000</v>
      </c>
      <c r="D96" s="46">
        <f>D97</f>
        <v>0</v>
      </c>
      <c r="E96" s="46">
        <f>E97</f>
        <v>0</v>
      </c>
    </row>
    <row r="97" spans="1:5" ht="37.5">
      <c r="A97" s="26" t="s">
        <v>151</v>
      </c>
      <c r="B97" s="32" t="s">
        <v>203</v>
      </c>
      <c r="C97" s="46">
        <v>10000</v>
      </c>
      <c r="D97" s="39">
        <v>0</v>
      </c>
      <c r="E97" s="39">
        <v>0</v>
      </c>
    </row>
    <row r="98" spans="1:5" ht="75">
      <c r="A98" s="34" t="s">
        <v>31</v>
      </c>
      <c r="B98" s="35" t="s">
        <v>204</v>
      </c>
      <c r="C98" s="43">
        <f>C99+C104</f>
        <v>524423.31</v>
      </c>
      <c r="D98" s="43">
        <f>D99+D104</f>
        <v>519000</v>
      </c>
      <c r="E98" s="43">
        <f>E99+E104</f>
        <v>519000</v>
      </c>
    </row>
    <row r="99" spans="1:5" ht="37.5">
      <c r="A99" s="26" t="s">
        <v>45</v>
      </c>
      <c r="B99" s="40" t="s">
        <v>205</v>
      </c>
      <c r="C99" s="21">
        <f aca="true" t="shared" si="12" ref="C99:E100">C100</f>
        <v>509000</v>
      </c>
      <c r="D99" s="21">
        <f t="shared" si="12"/>
        <v>509000</v>
      </c>
      <c r="E99" s="21">
        <f t="shared" si="12"/>
        <v>509000</v>
      </c>
    </row>
    <row r="100" spans="1:5" ht="37.5">
      <c r="A100" s="26" t="s">
        <v>46</v>
      </c>
      <c r="B100" s="40" t="s">
        <v>206</v>
      </c>
      <c r="C100" s="21">
        <f t="shared" si="12"/>
        <v>509000</v>
      </c>
      <c r="D100" s="21">
        <f t="shared" si="12"/>
        <v>509000</v>
      </c>
      <c r="E100" s="21">
        <f t="shared" si="12"/>
        <v>509000</v>
      </c>
    </row>
    <row r="101" spans="1:5" ht="56.25">
      <c r="A101" s="26" t="s">
        <v>32</v>
      </c>
      <c r="B101" s="40" t="s">
        <v>207</v>
      </c>
      <c r="C101" s="21">
        <f>SUM(C102:C103)</f>
        <v>509000</v>
      </c>
      <c r="D101" s="21">
        <f>SUM(D102:D103)</f>
        <v>509000</v>
      </c>
      <c r="E101" s="21">
        <f>SUM(E102:E103)</f>
        <v>509000</v>
      </c>
    </row>
    <row r="102" spans="1:5" ht="56.25">
      <c r="A102" s="26" t="s">
        <v>33</v>
      </c>
      <c r="B102" s="40" t="s">
        <v>207</v>
      </c>
      <c r="C102" s="38">
        <f>13000-4000</f>
        <v>9000</v>
      </c>
      <c r="D102" s="39">
        <v>9000</v>
      </c>
      <c r="E102" s="39">
        <v>9000</v>
      </c>
    </row>
    <row r="103" spans="1:5" ht="56.25">
      <c r="A103" s="26" t="s">
        <v>34</v>
      </c>
      <c r="B103" s="40" t="s">
        <v>207</v>
      </c>
      <c r="C103" s="38">
        <v>500000</v>
      </c>
      <c r="D103" s="38">
        <v>500000</v>
      </c>
      <c r="E103" s="38">
        <v>500000</v>
      </c>
    </row>
    <row r="104" spans="1:5" ht="37.5">
      <c r="A104" s="26" t="s">
        <v>85</v>
      </c>
      <c r="B104" s="32" t="s">
        <v>208</v>
      </c>
      <c r="C104" s="38">
        <f aca="true" t="shared" si="13" ref="C104:E105">C105</f>
        <v>15423.310000000001</v>
      </c>
      <c r="D104" s="38">
        <f t="shared" si="13"/>
        <v>10000</v>
      </c>
      <c r="E104" s="38">
        <f t="shared" si="13"/>
        <v>10000</v>
      </c>
    </row>
    <row r="105" spans="1:5" ht="37.5">
      <c r="A105" s="48" t="s">
        <v>86</v>
      </c>
      <c r="B105" s="32" t="s">
        <v>209</v>
      </c>
      <c r="C105" s="38">
        <f t="shared" si="13"/>
        <v>15423.310000000001</v>
      </c>
      <c r="D105" s="38">
        <f t="shared" si="13"/>
        <v>10000</v>
      </c>
      <c r="E105" s="38">
        <f t="shared" si="13"/>
        <v>10000</v>
      </c>
    </row>
    <row r="106" spans="1:5" ht="37.5">
      <c r="A106" s="48" t="s">
        <v>87</v>
      </c>
      <c r="B106" s="32" t="s">
        <v>96</v>
      </c>
      <c r="C106" s="38">
        <f>SUM(C107:C108)</f>
        <v>15423.310000000001</v>
      </c>
      <c r="D106" s="38">
        <f>SUM(D108:D108)</f>
        <v>10000</v>
      </c>
      <c r="E106" s="38">
        <f>SUM(E108:E108)</f>
        <v>10000</v>
      </c>
    </row>
    <row r="107" spans="1:5" ht="37.5">
      <c r="A107" s="48" t="s">
        <v>282</v>
      </c>
      <c r="B107" s="32" t="s">
        <v>96</v>
      </c>
      <c r="C107" s="38">
        <v>5423.31</v>
      </c>
      <c r="D107" s="38">
        <v>0</v>
      </c>
      <c r="E107" s="38">
        <v>0</v>
      </c>
    </row>
    <row r="108" spans="1:5" ht="37.5">
      <c r="A108" s="48" t="s">
        <v>101</v>
      </c>
      <c r="B108" s="32" t="s">
        <v>96</v>
      </c>
      <c r="C108" s="38">
        <v>10000</v>
      </c>
      <c r="D108" s="38">
        <v>10000</v>
      </c>
      <c r="E108" s="38">
        <v>10000</v>
      </c>
    </row>
    <row r="109" spans="1:5" ht="56.25">
      <c r="A109" s="34" t="s">
        <v>35</v>
      </c>
      <c r="B109" s="37" t="s">
        <v>210</v>
      </c>
      <c r="C109" s="43">
        <f>C110+C114</f>
        <v>270000</v>
      </c>
      <c r="D109" s="43">
        <f>D110+D114</f>
        <v>270000</v>
      </c>
      <c r="E109" s="43">
        <f>E110+E114</f>
        <v>270000</v>
      </c>
    </row>
    <row r="110" spans="1:5" ht="168.75">
      <c r="A110" s="26" t="s">
        <v>36</v>
      </c>
      <c r="B110" s="40" t="s">
        <v>211</v>
      </c>
      <c r="C110" s="38">
        <f>C111</f>
        <v>200000</v>
      </c>
      <c r="D110" s="38">
        <f aca="true" t="shared" si="14" ref="D110:E112">D111</f>
        <v>200000</v>
      </c>
      <c r="E110" s="38">
        <f t="shared" si="14"/>
        <v>200000</v>
      </c>
    </row>
    <row r="111" spans="1:5" ht="187.5">
      <c r="A111" s="26" t="s">
        <v>82</v>
      </c>
      <c r="B111" s="40" t="s">
        <v>212</v>
      </c>
      <c r="C111" s="38">
        <f>C112</f>
        <v>200000</v>
      </c>
      <c r="D111" s="38">
        <f t="shared" si="14"/>
        <v>200000</v>
      </c>
      <c r="E111" s="38">
        <f t="shared" si="14"/>
        <v>200000</v>
      </c>
    </row>
    <row r="112" spans="1:5" ht="187.5">
      <c r="A112" s="26" t="s">
        <v>83</v>
      </c>
      <c r="B112" s="40" t="s">
        <v>213</v>
      </c>
      <c r="C112" s="38">
        <f>C113</f>
        <v>200000</v>
      </c>
      <c r="D112" s="38">
        <f t="shared" si="14"/>
        <v>200000</v>
      </c>
      <c r="E112" s="38">
        <f t="shared" si="14"/>
        <v>200000</v>
      </c>
    </row>
    <row r="113" spans="1:5" ht="187.5">
      <c r="A113" s="26" t="s">
        <v>37</v>
      </c>
      <c r="B113" s="40" t="s">
        <v>213</v>
      </c>
      <c r="C113" s="38">
        <v>200000</v>
      </c>
      <c r="D113" s="38">
        <v>200000</v>
      </c>
      <c r="E113" s="38">
        <v>200000</v>
      </c>
    </row>
    <row r="114" spans="1:5" ht="75">
      <c r="A114" s="26" t="s">
        <v>38</v>
      </c>
      <c r="B114" s="32" t="s">
        <v>214</v>
      </c>
      <c r="C114" s="46">
        <f>C115</f>
        <v>70000</v>
      </c>
      <c r="D114" s="46">
        <f>D115</f>
        <v>70000</v>
      </c>
      <c r="E114" s="46">
        <f>E115</f>
        <v>70000</v>
      </c>
    </row>
    <row r="115" spans="1:5" ht="75">
      <c r="A115" s="26" t="s">
        <v>47</v>
      </c>
      <c r="B115" s="45" t="s">
        <v>107</v>
      </c>
      <c r="C115" s="46">
        <f>C118+C116</f>
        <v>70000</v>
      </c>
      <c r="D115" s="46">
        <f>D118+D116</f>
        <v>70000</v>
      </c>
      <c r="E115" s="46">
        <f>E118+E116</f>
        <v>70000</v>
      </c>
    </row>
    <row r="116" spans="1:5" ht="131.25">
      <c r="A116" s="26" t="s">
        <v>105</v>
      </c>
      <c r="B116" s="32" t="s">
        <v>215</v>
      </c>
      <c r="C116" s="46">
        <f>C117</f>
        <v>30000</v>
      </c>
      <c r="D116" s="46">
        <f>D117</f>
        <v>30000</v>
      </c>
      <c r="E116" s="46">
        <f>E117</f>
        <v>30000</v>
      </c>
    </row>
    <row r="117" spans="1:5" ht="131.25">
      <c r="A117" s="26" t="s">
        <v>106</v>
      </c>
      <c r="B117" s="32" t="s">
        <v>215</v>
      </c>
      <c r="C117" s="46">
        <v>30000</v>
      </c>
      <c r="D117" s="46">
        <v>30000</v>
      </c>
      <c r="E117" s="46">
        <v>30000</v>
      </c>
    </row>
    <row r="118" spans="1:5" ht="93.75">
      <c r="A118" s="26" t="s">
        <v>92</v>
      </c>
      <c r="B118" s="45" t="s">
        <v>216</v>
      </c>
      <c r="C118" s="46">
        <f>C119</f>
        <v>40000</v>
      </c>
      <c r="D118" s="46">
        <f>D119</f>
        <v>40000</v>
      </c>
      <c r="E118" s="46">
        <f>E119</f>
        <v>40000</v>
      </c>
    </row>
    <row r="119" spans="1:5" ht="93.75">
      <c r="A119" s="26" t="s">
        <v>91</v>
      </c>
      <c r="B119" s="45" t="s">
        <v>216</v>
      </c>
      <c r="C119" s="46">
        <v>40000</v>
      </c>
      <c r="D119" s="39">
        <v>40000</v>
      </c>
      <c r="E119" s="39">
        <v>40000</v>
      </c>
    </row>
    <row r="120" spans="1:5" ht="37.5">
      <c r="A120" s="34" t="s">
        <v>39</v>
      </c>
      <c r="B120" s="37" t="s">
        <v>217</v>
      </c>
      <c r="C120" s="43">
        <f>C121+C130+C134</f>
        <v>504000</v>
      </c>
      <c r="D120" s="43">
        <f>D121+D130+D134</f>
        <v>504000</v>
      </c>
      <c r="E120" s="43">
        <f>E121+E130+E134</f>
        <v>504000</v>
      </c>
    </row>
    <row r="121" spans="1:5" ht="75">
      <c r="A121" s="26" t="s">
        <v>165</v>
      </c>
      <c r="B121" s="32" t="s">
        <v>218</v>
      </c>
      <c r="C121" s="21">
        <f>C122+C125</f>
        <v>287000</v>
      </c>
      <c r="D121" s="21">
        <f>D122+D125</f>
        <v>287000</v>
      </c>
      <c r="E121" s="21">
        <f>E122+E125</f>
        <v>287000</v>
      </c>
    </row>
    <row r="122" spans="1:5" ht="168.75">
      <c r="A122" s="26" t="s">
        <v>166</v>
      </c>
      <c r="B122" s="32" t="s">
        <v>219</v>
      </c>
      <c r="C122" s="21">
        <f aca="true" t="shared" si="15" ref="C122:E123">C123</f>
        <v>12000</v>
      </c>
      <c r="D122" s="21">
        <f t="shared" si="15"/>
        <v>12000</v>
      </c>
      <c r="E122" s="21">
        <f t="shared" si="15"/>
        <v>12000</v>
      </c>
    </row>
    <row r="123" spans="1:5" ht="206.25">
      <c r="A123" s="26" t="s">
        <v>167</v>
      </c>
      <c r="B123" s="32" t="s">
        <v>220</v>
      </c>
      <c r="C123" s="21">
        <f t="shared" si="15"/>
        <v>12000</v>
      </c>
      <c r="D123" s="21">
        <f t="shared" si="15"/>
        <v>12000</v>
      </c>
      <c r="E123" s="21">
        <f t="shared" si="15"/>
        <v>12000</v>
      </c>
    </row>
    <row r="124" spans="1:5" ht="206.25">
      <c r="A124" s="26" t="s">
        <v>158</v>
      </c>
      <c r="B124" s="32" t="s">
        <v>220</v>
      </c>
      <c r="C124" s="21">
        <v>12000</v>
      </c>
      <c r="D124" s="21">
        <v>12000</v>
      </c>
      <c r="E124" s="21">
        <v>12000</v>
      </c>
    </row>
    <row r="125" spans="1:5" ht="131.25">
      <c r="A125" s="26" t="s">
        <v>168</v>
      </c>
      <c r="B125" s="32" t="s">
        <v>221</v>
      </c>
      <c r="C125" s="21">
        <f aca="true" t="shared" si="16" ref="C125:E126">C126</f>
        <v>275000</v>
      </c>
      <c r="D125" s="21">
        <f t="shared" si="16"/>
        <v>275000</v>
      </c>
      <c r="E125" s="21">
        <f t="shared" si="16"/>
        <v>275000</v>
      </c>
    </row>
    <row r="126" spans="1:5" ht="112.5">
      <c r="A126" s="26" t="s">
        <v>169</v>
      </c>
      <c r="B126" s="32" t="s">
        <v>222</v>
      </c>
      <c r="C126" s="21">
        <f t="shared" si="16"/>
        <v>275000</v>
      </c>
      <c r="D126" s="21">
        <f t="shared" si="16"/>
        <v>275000</v>
      </c>
      <c r="E126" s="21">
        <f t="shared" si="16"/>
        <v>275000</v>
      </c>
    </row>
    <row r="127" spans="1:5" ht="168.75">
      <c r="A127" s="26" t="s">
        <v>164</v>
      </c>
      <c r="B127" s="32" t="s">
        <v>223</v>
      </c>
      <c r="C127" s="21">
        <f>SUM(C128:C129)</f>
        <v>275000</v>
      </c>
      <c r="D127" s="21">
        <f>SUM(D128:D129)</f>
        <v>275000</v>
      </c>
      <c r="E127" s="21">
        <f>SUM(E128:E129)</f>
        <v>275000</v>
      </c>
    </row>
    <row r="128" spans="1:5" ht="168.75">
      <c r="A128" s="26" t="s">
        <v>159</v>
      </c>
      <c r="B128" s="32" t="s">
        <v>223</v>
      </c>
      <c r="C128" s="21">
        <v>270000</v>
      </c>
      <c r="D128" s="21">
        <v>270000</v>
      </c>
      <c r="E128" s="21">
        <v>270000</v>
      </c>
    </row>
    <row r="129" spans="1:5" ht="168.75">
      <c r="A129" s="26" t="s">
        <v>160</v>
      </c>
      <c r="B129" s="32" t="s">
        <v>223</v>
      </c>
      <c r="C129" s="21">
        <v>5000</v>
      </c>
      <c r="D129" s="21">
        <v>5000</v>
      </c>
      <c r="E129" s="21">
        <v>5000</v>
      </c>
    </row>
    <row r="130" spans="1:5" ht="150">
      <c r="A130" s="26" t="s">
        <v>171</v>
      </c>
      <c r="B130" s="32" t="s">
        <v>224</v>
      </c>
      <c r="C130" s="21">
        <f>C131</f>
        <v>77000</v>
      </c>
      <c r="D130" s="21">
        <f>D131</f>
        <v>77000</v>
      </c>
      <c r="E130" s="21">
        <f>E131</f>
        <v>77000</v>
      </c>
    </row>
    <row r="131" spans="1:5" ht="131.25">
      <c r="A131" s="26" t="s">
        <v>170</v>
      </c>
      <c r="B131" s="33" t="s">
        <v>225</v>
      </c>
      <c r="C131" s="22">
        <f>SUM(C132:C133)</f>
        <v>77000</v>
      </c>
      <c r="D131" s="22">
        <f>SUM(D132:D133)</f>
        <v>77000</v>
      </c>
      <c r="E131" s="22">
        <f>SUM(E132:E133)</f>
        <v>77000</v>
      </c>
    </row>
    <row r="132" spans="1:5" ht="131.25">
      <c r="A132" s="26" t="s">
        <v>161</v>
      </c>
      <c r="B132" s="33" t="s">
        <v>225</v>
      </c>
      <c r="C132" s="22">
        <v>59000</v>
      </c>
      <c r="D132" s="22">
        <v>59000</v>
      </c>
      <c r="E132" s="22">
        <v>59000</v>
      </c>
    </row>
    <row r="133" spans="1:5" ht="131.25">
      <c r="A133" s="26" t="s">
        <v>162</v>
      </c>
      <c r="B133" s="33" t="s">
        <v>225</v>
      </c>
      <c r="C133" s="22">
        <v>18000</v>
      </c>
      <c r="D133" s="22">
        <v>18000</v>
      </c>
      <c r="E133" s="22">
        <v>18000</v>
      </c>
    </row>
    <row r="134" spans="1:5" ht="37.5">
      <c r="A134" s="26" t="s">
        <v>172</v>
      </c>
      <c r="B134" s="33" t="s">
        <v>226</v>
      </c>
      <c r="C134" s="22">
        <f aca="true" t="shared" si="17" ref="C134:E136">C135</f>
        <v>140000</v>
      </c>
      <c r="D134" s="22">
        <f t="shared" si="17"/>
        <v>140000</v>
      </c>
      <c r="E134" s="22">
        <f t="shared" si="17"/>
        <v>140000</v>
      </c>
    </row>
    <row r="135" spans="1:5" ht="177" customHeight="1">
      <c r="A135" s="26" t="s">
        <v>173</v>
      </c>
      <c r="B135" s="33" t="s">
        <v>227</v>
      </c>
      <c r="C135" s="22">
        <f t="shared" si="17"/>
        <v>140000</v>
      </c>
      <c r="D135" s="22">
        <f t="shared" si="17"/>
        <v>140000</v>
      </c>
      <c r="E135" s="22">
        <f t="shared" si="17"/>
        <v>140000</v>
      </c>
    </row>
    <row r="136" spans="1:5" ht="150">
      <c r="A136" s="26" t="s">
        <v>174</v>
      </c>
      <c r="B136" s="33" t="s">
        <v>228</v>
      </c>
      <c r="C136" s="22">
        <f t="shared" si="17"/>
        <v>140000</v>
      </c>
      <c r="D136" s="22">
        <f t="shared" si="17"/>
        <v>140000</v>
      </c>
      <c r="E136" s="22">
        <f t="shared" si="17"/>
        <v>140000</v>
      </c>
    </row>
    <row r="137" spans="1:5" ht="150">
      <c r="A137" s="26" t="s">
        <v>163</v>
      </c>
      <c r="B137" s="33" t="s">
        <v>228</v>
      </c>
      <c r="C137" s="22">
        <v>140000</v>
      </c>
      <c r="D137" s="22">
        <v>140000</v>
      </c>
      <c r="E137" s="22">
        <v>140000</v>
      </c>
    </row>
    <row r="138" spans="1:5" ht="37.5">
      <c r="A138" s="34" t="s">
        <v>40</v>
      </c>
      <c r="B138" s="35" t="s">
        <v>152</v>
      </c>
      <c r="C138" s="36">
        <f>C139+C183+C187</f>
        <v>250078872.09</v>
      </c>
      <c r="D138" s="36">
        <f>D139+D183+D187</f>
        <v>226626672.74</v>
      </c>
      <c r="E138" s="36">
        <f>E139+E183+E187</f>
        <v>222670072.66</v>
      </c>
    </row>
    <row r="139" spans="1:5" ht="93.75">
      <c r="A139" s="34" t="s">
        <v>59</v>
      </c>
      <c r="B139" s="35" t="s">
        <v>229</v>
      </c>
      <c r="C139" s="36">
        <f>C140+C147+C164+C179</f>
        <v>250492134.56</v>
      </c>
      <c r="D139" s="36">
        <f>D140+D147+D164+D179</f>
        <v>226626672.74</v>
      </c>
      <c r="E139" s="36">
        <f>E140+E147+E164+E179</f>
        <v>222670072.66</v>
      </c>
    </row>
    <row r="140" spans="1:5" ht="37.5">
      <c r="A140" s="34" t="s">
        <v>112</v>
      </c>
      <c r="B140" s="37" t="s">
        <v>230</v>
      </c>
      <c r="C140" s="36">
        <f>C141+C144</f>
        <v>116914680</v>
      </c>
      <c r="D140" s="36">
        <f>D141+D144</f>
        <v>89367500</v>
      </c>
      <c r="E140" s="36">
        <f>E141+E144</f>
        <v>92115000</v>
      </c>
    </row>
    <row r="141" spans="1:5" ht="37.5">
      <c r="A141" s="26" t="s">
        <v>113</v>
      </c>
      <c r="B141" s="32" t="s">
        <v>231</v>
      </c>
      <c r="C141" s="38">
        <f aca="true" t="shared" si="18" ref="C141:E142">C142</f>
        <v>102491500</v>
      </c>
      <c r="D141" s="38">
        <f t="shared" si="18"/>
        <v>89367500</v>
      </c>
      <c r="E141" s="38">
        <f t="shared" si="18"/>
        <v>92115000</v>
      </c>
    </row>
    <row r="142" spans="1:5" ht="56.25">
      <c r="A142" s="26" t="s">
        <v>114</v>
      </c>
      <c r="B142" s="32" t="s">
        <v>232</v>
      </c>
      <c r="C142" s="38">
        <f t="shared" si="18"/>
        <v>102491500</v>
      </c>
      <c r="D142" s="38">
        <f t="shared" si="18"/>
        <v>89367500</v>
      </c>
      <c r="E142" s="38">
        <f t="shared" si="18"/>
        <v>92115000</v>
      </c>
    </row>
    <row r="143" spans="1:5" ht="56.25">
      <c r="A143" s="26" t="s">
        <v>115</v>
      </c>
      <c r="B143" s="32" t="s">
        <v>232</v>
      </c>
      <c r="C143" s="38">
        <v>102491500</v>
      </c>
      <c r="D143" s="39">
        <f>88906000+461500</f>
        <v>89367500</v>
      </c>
      <c r="E143" s="39">
        <f>88906000+3209000</f>
        <v>92115000</v>
      </c>
    </row>
    <row r="144" spans="1:5" ht="56.25">
      <c r="A144" s="26" t="s">
        <v>116</v>
      </c>
      <c r="B144" s="32" t="s">
        <v>233</v>
      </c>
      <c r="C144" s="38">
        <f aca="true" t="shared" si="19" ref="C144:E145">C145</f>
        <v>14423180</v>
      </c>
      <c r="D144" s="38">
        <f t="shared" si="19"/>
        <v>0</v>
      </c>
      <c r="E144" s="38">
        <f t="shared" si="19"/>
        <v>0</v>
      </c>
    </row>
    <row r="145" spans="1:5" ht="75">
      <c r="A145" s="26" t="s">
        <v>117</v>
      </c>
      <c r="B145" s="32" t="s">
        <v>234</v>
      </c>
      <c r="C145" s="38">
        <f t="shared" si="19"/>
        <v>14423180</v>
      </c>
      <c r="D145" s="38">
        <f t="shared" si="19"/>
        <v>0</v>
      </c>
      <c r="E145" s="38">
        <f t="shared" si="19"/>
        <v>0</v>
      </c>
    </row>
    <row r="146" spans="1:5" ht="75">
      <c r="A146" s="26" t="s">
        <v>118</v>
      </c>
      <c r="B146" s="32" t="s">
        <v>234</v>
      </c>
      <c r="C146" s="38">
        <f>14393410+29770</f>
        <v>14423180</v>
      </c>
      <c r="D146" s="39">
        <v>0</v>
      </c>
      <c r="E146" s="39">
        <v>0</v>
      </c>
    </row>
    <row r="147" spans="1:5" s="17" customFormat="1" ht="56.25">
      <c r="A147" s="34" t="s">
        <v>119</v>
      </c>
      <c r="B147" s="35" t="s">
        <v>235</v>
      </c>
      <c r="C147" s="36">
        <f>C160+C148+C151+C154+C157</f>
        <v>10611963.51</v>
      </c>
      <c r="D147" s="36">
        <f>D160+D148+D151+D154+D157</f>
        <v>9535212.58</v>
      </c>
      <c r="E147" s="36">
        <f>E160+E148+E151+E154+E157</f>
        <v>2802588.5</v>
      </c>
    </row>
    <row r="148" spans="1:5" s="17" customFormat="1" ht="112.5">
      <c r="A148" s="26" t="s">
        <v>304</v>
      </c>
      <c r="B148" s="40" t="s">
        <v>305</v>
      </c>
      <c r="C148" s="38">
        <f aca="true" t="shared" si="20" ref="C148:E149">C149</f>
        <v>0</v>
      </c>
      <c r="D148" s="38">
        <f t="shared" si="20"/>
        <v>2238602.2</v>
      </c>
      <c r="E148" s="38">
        <f t="shared" si="20"/>
        <v>2268978.5</v>
      </c>
    </row>
    <row r="149" spans="1:5" s="17" customFormat="1" ht="150">
      <c r="A149" s="26" t="s">
        <v>270</v>
      </c>
      <c r="B149" s="40" t="s">
        <v>303</v>
      </c>
      <c r="C149" s="38">
        <f t="shared" si="20"/>
        <v>0</v>
      </c>
      <c r="D149" s="38">
        <f t="shared" si="20"/>
        <v>2238602.2</v>
      </c>
      <c r="E149" s="38">
        <f t="shared" si="20"/>
        <v>2268978.5</v>
      </c>
    </row>
    <row r="150" spans="1:5" s="17" customFormat="1" ht="131.25">
      <c r="A150" s="26" t="s">
        <v>271</v>
      </c>
      <c r="B150" s="40" t="s">
        <v>302</v>
      </c>
      <c r="C150" s="38">
        <v>0</v>
      </c>
      <c r="D150" s="38">
        <v>2238602.2</v>
      </c>
      <c r="E150" s="38">
        <v>2268978.5</v>
      </c>
    </row>
    <row r="151" spans="1:5" s="17" customFormat="1" ht="168.75">
      <c r="A151" s="26" t="s">
        <v>300</v>
      </c>
      <c r="B151" s="40" t="s">
        <v>301</v>
      </c>
      <c r="C151" s="38">
        <f aca="true" t="shared" si="21" ref="C151:E152">C152</f>
        <v>1117058.69</v>
      </c>
      <c r="D151" s="38">
        <f t="shared" si="21"/>
        <v>2253905.73</v>
      </c>
      <c r="E151" s="38">
        <f t="shared" si="21"/>
        <v>0</v>
      </c>
    </row>
    <row r="152" spans="1:5" s="17" customFormat="1" ht="171" customHeight="1">
      <c r="A152" s="26" t="s">
        <v>268</v>
      </c>
      <c r="B152" s="40" t="s">
        <v>299</v>
      </c>
      <c r="C152" s="38">
        <f t="shared" si="21"/>
        <v>1117058.69</v>
      </c>
      <c r="D152" s="38">
        <f t="shared" si="21"/>
        <v>2253905.73</v>
      </c>
      <c r="E152" s="38">
        <f t="shared" si="21"/>
        <v>0</v>
      </c>
    </row>
    <row r="153" spans="1:5" s="17" customFormat="1" ht="183" customHeight="1">
      <c r="A153" s="26" t="s">
        <v>269</v>
      </c>
      <c r="B153" s="40" t="s">
        <v>298</v>
      </c>
      <c r="C153" s="38">
        <v>1117058.69</v>
      </c>
      <c r="D153" s="38">
        <v>2253905.73</v>
      </c>
      <c r="E153" s="38">
        <v>0</v>
      </c>
    </row>
    <row r="154" spans="1:5" s="17" customFormat="1" ht="122.25" customHeight="1">
      <c r="A154" s="26" t="s">
        <v>275</v>
      </c>
      <c r="B154" s="40" t="s">
        <v>276</v>
      </c>
      <c r="C154" s="38">
        <f aca="true" t="shared" si="22" ref="C154:E155">C155</f>
        <v>0</v>
      </c>
      <c r="D154" s="38">
        <f t="shared" si="22"/>
        <v>4509094.65</v>
      </c>
      <c r="E154" s="38">
        <f t="shared" si="22"/>
        <v>0</v>
      </c>
    </row>
    <row r="155" spans="1:5" s="17" customFormat="1" ht="117.75" customHeight="1">
      <c r="A155" s="26" t="s">
        <v>272</v>
      </c>
      <c r="B155" s="40" t="s">
        <v>274</v>
      </c>
      <c r="C155" s="38">
        <f t="shared" si="22"/>
        <v>0</v>
      </c>
      <c r="D155" s="38">
        <f t="shared" si="22"/>
        <v>4509094.65</v>
      </c>
      <c r="E155" s="38">
        <f t="shared" si="22"/>
        <v>0</v>
      </c>
    </row>
    <row r="156" spans="1:5" s="17" customFormat="1" ht="131.25">
      <c r="A156" s="26" t="s">
        <v>273</v>
      </c>
      <c r="B156" s="40" t="s">
        <v>274</v>
      </c>
      <c r="C156" s="38">
        <v>0</v>
      </c>
      <c r="D156" s="38">
        <v>4509094.65</v>
      </c>
      <c r="E156" s="38">
        <v>0</v>
      </c>
    </row>
    <row r="157" spans="1:5" s="17" customFormat="1" ht="56.25">
      <c r="A157" s="26" t="s">
        <v>283</v>
      </c>
      <c r="B157" s="40" t="s">
        <v>284</v>
      </c>
      <c r="C157" s="38">
        <f aca="true" t="shared" si="23" ref="C157:E158">C158</f>
        <v>300400</v>
      </c>
      <c r="D157" s="38">
        <f t="shared" si="23"/>
        <v>0</v>
      </c>
      <c r="E157" s="38">
        <f t="shared" si="23"/>
        <v>0</v>
      </c>
    </row>
    <row r="158" spans="1:5" s="17" customFormat="1" ht="75">
      <c r="A158" s="26" t="s">
        <v>285</v>
      </c>
      <c r="B158" s="40" t="s">
        <v>286</v>
      </c>
      <c r="C158" s="38">
        <f t="shared" si="23"/>
        <v>300400</v>
      </c>
      <c r="D158" s="38">
        <f t="shared" si="23"/>
        <v>0</v>
      </c>
      <c r="E158" s="38">
        <f t="shared" si="23"/>
        <v>0</v>
      </c>
    </row>
    <row r="159" spans="1:5" s="17" customFormat="1" ht="75">
      <c r="A159" s="26" t="s">
        <v>287</v>
      </c>
      <c r="B159" s="40" t="s">
        <v>286</v>
      </c>
      <c r="C159" s="38">
        <v>300400</v>
      </c>
      <c r="D159" s="38">
        <v>0</v>
      </c>
      <c r="E159" s="38">
        <v>0</v>
      </c>
    </row>
    <row r="160" spans="1:5" ht="18.75">
      <c r="A160" s="26" t="s">
        <v>120</v>
      </c>
      <c r="B160" s="40" t="s">
        <v>237</v>
      </c>
      <c r="C160" s="38">
        <f>C161</f>
        <v>9194504.82</v>
      </c>
      <c r="D160" s="38">
        <f>D161</f>
        <v>533610</v>
      </c>
      <c r="E160" s="38">
        <f>E161</f>
        <v>533610</v>
      </c>
    </row>
    <row r="161" spans="1:5" ht="37.5">
      <c r="A161" s="26" t="s">
        <v>121</v>
      </c>
      <c r="B161" s="40" t="s">
        <v>236</v>
      </c>
      <c r="C161" s="38">
        <f>SUM(C162:C163)</f>
        <v>9194504.82</v>
      </c>
      <c r="D161" s="38">
        <f>SUM(D162:D163)</f>
        <v>533610</v>
      </c>
      <c r="E161" s="38">
        <f>SUM(E162:E163)</f>
        <v>533610</v>
      </c>
    </row>
    <row r="162" spans="1:5" ht="37.5">
      <c r="A162" s="26" t="s">
        <v>122</v>
      </c>
      <c r="B162" s="40" t="s">
        <v>236</v>
      </c>
      <c r="C162" s="38">
        <f>6940548+350000-8879-135383</f>
        <v>7146286</v>
      </c>
      <c r="D162" s="38">
        <v>0</v>
      </c>
      <c r="E162" s="38">
        <v>0</v>
      </c>
    </row>
    <row r="163" spans="1:5" ht="37.5">
      <c r="A163" s="26" t="s">
        <v>123</v>
      </c>
      <c r="B163" s="40" t="s">
        <v>236</v>
      </c>
      <c r="C163" s="38">
        <f>870123.66+48510+10028710+1129585.16-10028710</f>
        <v>2048218.8200000003</v>
      </c>
      <c r="D163" s="38">
        <f>485100+48510</f>
        <v>533610</v>
      </c>
      <c r="E163" s="38">
        <f>485100+48510</f>
        <v>533610</v>
      </c>
    </row>
    <row r="164" spans="1:5" ht="37.5">
      <c r="A164" s="34" t="s">
        <v>124</v>
      </c>
      <c r="B164" s="37" t="s">
        <v>238</v>
      </c>
      <c r="C164" s="36">
        <f>C165+C176+C173+C170</f>
        <v>122819277.05</v>
      </c>
      <c r="D164" s="36">
        <f>D165+D176+D173+D170</f>
        <v>127723960.16</v>
      </c>
      <c r="E164" s="36">
        <f>E165+E176+E173+E170</f>
        <v>127752484.16</v>
      </c>
    </row>
    <row r="165" spans="1:5" ht="56.25">
      <c r="A165" s="26" t="s">
        <v>125</v>
      </c>
      <c r="B165" s="32" t="s">
        <v>239</v>
      </c>
      <c r="C165" s="38">
        <f>C166</f>
        <v>2025612.7999999998</v>
      </c>
      <c r="D165" s="38">
        <f>D166</f>
        <v>1879018.16</v>
      </c>
      <c r="E165" s="38">
        <f>E166</f>
        <v>1879018.16</v>
      </c>
    </row>
    <row r="166" spans="1:5" ht="75">
      <c r="A166" s="26" t="s">
        <v>126</v>
      </c>
      <c r="B166" s="32" t="s">
        <v>240</v>
      </c>
      <c r="C166" s="38">
        <f>SUM(C167:C169)</f>
        <v>2025612.7999999998</v>
      </c>
      <c r="D166" s="38">
        <f>SUM(D167:D169)</f>
        <v>1879018.16</v>
      </c>
      <c r="E166" s="38">
        <f>SUM(E167:E169)</f>
        <v>1879018.16</v>
      </c>
    </row>
    <row r="167" spans="1:5" ht="75">
      <c r="A167" s="26" t="s">
        <v>127</v>
      </c>
      <c r="B167" s="32" t="s">
        <v>240</v>
      </c>
      <c r="C167" s="38">
        <f>448497.28+344.92</f>
        <v>448842.2</v>
      </c>
      <c r="D167" s="38">
        <v>419707</v>
      </c>
      <c r="E167" s="38">
        <v>419707</v>
      </c>
    </row>
    <row r="168" spans="1:5" ht="75">
      <c r="A168" s="26" t="s">
        <v>128</v>
      </c>
      <c r="B168" s="32" t="s">
        <v>240</v>
      </c>
      <c r="C168" s="38">
        <f>1460657.16+4620</f>
        <v>1465277.16</v>
      </c>
      <c r="D168" s="38">
        <f>1451388.16+4620</f>
        <v>1456008.16</v>
      </c>
      <c r="E168" s="38">
        <f>1451388.16+4620</f>
        <v>1456008.16</v>
      </c>
    </row>
    <row r="169" spans="1:5" ht="75">
      <c r="A169" s="26" t="s">
        <v>129</v>
      </c>
      <c r="B169" s="32" t="s">
        <v>240</v>
      </c>
      <c r="C169" s="38">
        <f>108039.22+3454.22</f>
        <v>111493.44</v>
      </c>
      <c r="D169" s="38">
        <v>3303</v>
      </c>
      <c r="E169" s="38">
        <v>3303</v>
      </c>
    </row>
    <row r="170" spans="1:5" ht="131.25">
      <c r="A170" s="26" t="s">
        <v>130</v>
      </c>
      <c r="B170" s="32" t="s">
        <v>241</v>
      </c>
      <c r="C170" s="38">
        <f aca="true" t="shared" si="24" ref="C170:E171">C171</f>
        <v>3220371</v>
      </c>
      <c r="D170" s="38">
        <f t="shared" si="24"/>
        <v>3220371</v>
      </c>
      <c r="E170" s="38">
        <f t="shared" si="24"/>
        <v>3220371</v>
      </c>
    </row>
    <row r="171" spans="1:5" ht="131.25">
      <c r="A171" s="26" t="s">
        <v>131</v>
      </c>
      <c r="B171" s="32" t="s">
        <v>242</v>
      </c>
      <c r="C171" s="38">
        <f t="shared" si="24"/>
        <v>3220371</v>
      </c>
      <c r="D171" s="38">
        <f t="shared" si="24"/>
        <v>3220371</v>
      </c>
      <c r="E171" s="38">
        <f t="shared" si="24"/>
        <v>3220371</v>
      </c>
    </row>
    <row r="172" spans="1:5" ht="131.25">
      <c r="A172" s="26" t="s">
        <v>132</v>
      </c>
      <c r="B172" s="32" t="s">
        <v>242</v>
      </c>
      <c r="C172" s="38">
        <f>1073457+2146914</f>
        <v>3220371</v>
      </c>
      <c r="D172" s="38">
        <f>8587656-5367285</f>
        <v>3220371</v>
      </c>
      <c r="E172" s="38">
        <f>1114436+2105935</f>
        <v>3220371</v>
      </c>
    </row>
    <row r="173" spans="1:5" ht="112.5">
      <c r="A173" s="26" t="s">
        <v>133</v>
      </c>
      <c r="B173" s="32" t="s">
        <v>109</v>
      </c>
      <c r="C173" s="38">
        <f aca="true" t="shared" si="25" ref="C173:E174">C174</f>
        <v>18862</v>
      </c>
      <c r="D173" s="38">
        <f t="shared" si="25"/>
        <v>20173</v>
      </c>
      <c r="E173" s="38">
        <f t="shared" si="25"/>
        <v>48697</v>
      </c>
    </row>
    <row r="174" spans="1:5" ht="131.25">
      <c r="A174" s="26" t="s">
        <v>134</v>
      </c>
      <c r="B174" s="32" t="s">
        <v>243</v>
      </c>
      <c r="C174" s="38">
        <f t="shared" si="25"/>
        <v>18862</v>
      </c>
      <c r="D174" s="38">
        <f t="shared" si="25"/>
        <v>20173</v>
      </c>
      <c r="E174" s="38">
        <f t="shared" si="25"/>
        <v>48697</v>
      </c>
    </row>
    <row r="175" spans="1:5" ht="131.25">
      <c r="A175" s="26" t="s">
        <v>135</v>
      </c>
      <c r="B175" s="32" t="s">
        <v>243</v>
      </c>
      <c r="C175" s="38">
        <f>5620+13242</f>
        <v>18862</v>
      </c>
      <c r="D175" s="38">
        <f>5910+14263</f>
        <v>20173</v>
      </c>
      <c r="E175" s="38">
        <v>48697</v>
      </c>
    </row>
    <row r="176" spans="1:5" ht="18.75">
      <c r="A176" s="26" t="s">
        <v>136</v>
      </c>
      <c r="B176" s="32" t="s">
        <v>88</v>
      </c>
      <c r="C176" s="38">
        <f aca="true" t="shared" si="26" ref="C176:E177">C177</f>
        <v>117554431.25</v>
      </c>
      <c r="D176" s="38">
        <f t="shared" si="26"/>
        <v>122604398</v>
      </c>
      <c r="E176" s="38">
        <f t="shared" si="26"/>
        <v>122604398</v>
      </c>
    </row>
    <row r="177" spans="1:5" ht="37.5">
      <c r="A177" s="26" t="s">
        <v>137</v>
      </c>
      <c r="B177" s="32" t="s">
        <v>244</v>
      </c>
      <c r="C177" s="38">
        <f t="shared" si="26"/>
        <v>117554431.25</v>
      </c>
      <c r="D177" s="38">
        <f t="shared" si="26"/>
        <v>122604398</v>
      </c>
      <c r="E177" s="38">
        <f t="shared" si="26"/>
        <v>122604398</v>
      </c>
    </row>
    <row r="178" spans="1:5" ht="37.5">
      <c r="A178" s="26" t="s">
        <v>138</v>
      </c>
      <c r="B178" s="32" t="s">
        <v>244</v>
      </c>
      <c r="C178" s="38">
        <f>116638233.75+413299+502898.5</f>
        <v>117554431.25</v>
      </c>
      <c r="D178" s="38">
        <v>122604398</v>
      </c>
      <c r="E178" s="38">
        <v>122604398</v>
      </c>
    </row>
    <row r="179" spans="1:5" ht="18.75">
      <c r="A179" s="41" t="s">
        <v>254</v>
      </c>
      <c r="B179" s="37" t="s">
        <v>255</v>
      </c>
      <c r="C179" s="36">
        <f aca="true" t="shared" si="27" ref="C179:E181">C180</f>
        <v>146214</v>
      </c>
      <c r="D179" s="36">
        <f t="shared" si="27"/>
        <v>0</v>
      </c>
      <c r="E179" s="36">
        <f t="shared" si="27"/>
        <v>0</v>
      </c>
    </row>
    <row r="180" spans="1:5" ht="131.25">
      <c r="A180" s="42" t="s">
        <v>256</v>
      </c>
      <c r="B180" s="32" t="s">
        <v>257</v>
      </c>
      <c r="C180" s="38">
        <f t="shared" si="27"/>
        <v>146214</v>
      </c>
      <c r="D180" s="38">
        <f t="shared" si="27"/>
        <v>0</v>
      </c>
      <c r="E180" s="38">
        <f t="shared" si="27"/>
        <v>0</v>
      </c>
    </row>
    <row r="181" spans="1:5" ht="131.25">
      <c r="A181" s="42" t="s">
        <v>258</v>
      </c>
      <c r="B181" s="32" t="s">
        <v>259</v>
      </c>
      <c r="C181" s="38">
        <f t="shared" si="27"/>
        <v>146214</v>
      </c>
      <c r="D181" s="38">
        <f t="shared" si="27"/>
        <v>0</v>
      </c>
      <c r="E181" s="38">
        <f t="shared" si="27"/>
        <v>0</v>
      </c>
    </row>
    <row r="182" spans="1:5" ht="131.25">
      <c r="A182" s="42" t="s">
        <v>260</v>
      </c>
      <c r="B182" s="32" t="s">
        <v>259</v>
      </c>
      <c r="C182" s="38">
        <v>146214</v>
      </c>
      <c r="D182" s="38">
        <v>0</v>
      </c>
      <c r="E182" s="38">
        <v>0</v>
      </c>
    </row>
    <row r="183" spans="1:5" ht="56.25">
      <c r="A183" s="41" t="s">
        <v>261</v>
      </c>
      <c r="B183" s="37" t="s">
        <v>262</v>
      </c>
      <c r="C183" s="36">
        <f aca="true" t="shared" si="28" ref="C183:E185">C184</f>
        <v>50000</v>
      </c>
      <c r="D183" s="36">
        <f t="shared" si="28"/>
        <v>0</v>
      </c>
      <c r="E183" s="36">
        <f t="shared" si="28"/>
        <v>0</v>
      </c>
    </row>
    <row r="184" spans="1:5" ht="56.25">
      <c r="A184" s="42" t="s">
        <v>263</v>
      </c>
      <c r="B184" s="32" t="s">
        <v>264</v>
      </c>
      <c r="C184" s="38">
        <f t="shared" si="28"/>
        <v>50000</v>
      </c>
      <c r="D184" s="38">
        <f t="shared" si="28"/>
        <v>0</v>
      </c>
      <c r="E184" s="38">
        <f t="shared" si="28"/>
        <v>0</v>
      </c>
    </row>
    <row r="185" spans="1:5" ht="112.5">
      <c r="A185" s="42" t="s">
        <v>265</v>
      </c>
      <c r="B185" s="32" t="s">
        <v>266</v>
      </c>
      <c r="C185" s="38">
        <f t="shared" si="28"/>
        <v>50000</v>
      </c>
      <c r="D185" s="38">
        <f t="shared" si="28"/>
        <v>0</v>
      </c>
      <c r="E185" s="38">
        <f t="shared" si="28"/>
        <v>0</v>
      </c>
    </row>
    <row r="186" spans="1:5" ht="112.5">
      <c r="A186" s="42" t="s">
        <v>267</v>
      </c>
      <c r="B186" s="32" t="s">
        <v>266</v>
      </c>
      <c r="C186" s="38">
        <v>50000</v>
      </c>
      <c r="D186" s="38">
        <v>0</v>
      </c>
      <c r="E186" s="38">
        <v>0</v>
      </c>
    </row>
    <row r="187" spans="1:5" ht="131.25">
      <c r="A187" s="41" t="s">
        <v>288</v>
      </c>
      <c r="B187" s="37" t="s">
        <v>289</v>
      </c>
      <c r="C187" s="36">
        <f aca="true" t="shared" si="29" ref="C187:E188">C188</f>
        <v>-463262.47000000003</v>
      </c>
      <c r="D187" s="36">
        <f t="shared" si="29"/>
        <v>0</v>
      </c>
      <c r="E187" s="36">
        <f t="shared" si="29"/>
        <v>0</v>
      </c>
    </row>
    <row r="188" spans="1:5" ht="112.5">
      <c r="A188" s="42" t="s">
        <v>290</v>
      </c>
      <c r="B188" s="32" t="s">
        <v>291</v>
      </c>
      <c r="C188" s="38">
        <f t="shared" si="29"/>
        <v>-463262.47000000003</v>
      </c>
      <c r="D188" s="38">
        <f t="shared" si="29"/>
        <v>0</v>
      </c>
      <c r="E188" s="38">
        <f t="shared" si="29"/>
        <v>0</v>
      </c>
    </row>
    <row r="189" spans="1:5" ht="112.5">
      <c r="A189" s="42" t="s">
        <v>292</v>
      </c>
      <c r="B189" s="32" t="s">
        <v>293</v>
      </c>
      <c r="C189" s="38">
        <f>SUM(C190:C191)</f>
        <v>-463262.47000000003</v>
      </c>
      <c r="D189" s="38">
        <f>SUM(D190:D191)</f>
        <v>0</v>
      </c>
      <c r="E189" s="38">
        <f>SUM(E190:E191)</f>
        <v>0</v>
      </c>
    </row>
    <row r="190" spans="1:5" ht="93.75">
      <c r="A190" s="42" t="s">
        <v>294</v>
      </c>
      <c r="B190" s="32" t="s">
        <v>295</v>
      </c>
      <c r="C190" s="38">
        <v>-3240.9</v>
      </c>
      <c r="D190" s="38">
        <v>0</v>
      </c>
      <c r="E190" s="38">
        <v>0</v>
      </c>
    </row>
    <row r="191" spans="1:5" ht="112.5">
      <c r="A191" s="42" t="s">
        <v>296</v>
      </c>
      <c r="B191" s="32" t="s">
        <v>297</v>
      </c>
      <c r="C191" s="38">
        <v>-460021.57</v>
      </c>
      <c r="D191" s="38">
        <v>0</v>
      </c>
      <c r="E191" s="38">
        <v>0</v>
      </c>
    </row>
    <row r="192" spans="1:5" ht="36" customHeight="1">
      <c r="A192" s="50" t="s">
        <v>153</v>
      </c>
      <c r="B192" s="51"/>
      <c r="C192" s="43">
        <f>C29+C138</f>
        <v>314541354.37</v>
      </c>
      <c r="D192" s="43">
        <f>D29+D138</f>
        <v>288285262.74</v>
      </c>
      <c r="E192" s="43">
        <f>E29+E138</f>
        <v>284328662.65999997</v>
      </c>
    </row>
    <row r="193" spans="3:5" ht="18.75">
      <c r="C193" s="4"/>
      <c r="E193" s="4" t="s">
        <v>253</v>
      </c>
    </row>
    <row r="194" ht="18.75">
      <c r="C194" s="19"/>
    </row>
    <row r="196" ht="18.75">
      <c r="C196" s="19"/>
    </row>
    <row r="197" ht="18.75">
      <c r="D197" s="20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192:B192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2019-10-30T06:14:34Z</cp:lastPrinted>
  <dcterms:created xsi:type="dcterms:W3CDTF">2009-08-21T08:27:43Z</dcterms:created>
  <dcterms:modified xsi:type="dcterms:W3CDTF">2020-02-26T08:05:58Z</dcterms:modified>
  <cp:category/>
  <cp:version/>
  <cp:contentType/>
  <cp:contentStatus/>
</cp:coreProperties>
</file>