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<sst xmlns="http://schemas.openxmlformats.org/spreadsheetml/2006/main" count="395" uniqueCount="341">
  <si>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</si>
  <si>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</si>
  <si>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</si>
  <si>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</si>
  <si>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</si>
  <si>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</si>
  <si>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</si>
  <si>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</si>
  <si>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</si>
  <si>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</si>
  <si>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</si>
  <si>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</si>
  <si>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</si>
  <si>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</si>
  <si>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</si>
  <si>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</si>
  <si>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</si>
  <si>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</si>
  <si>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</si>
  <si>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</si>
  <si>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</si>
  <si>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</si>
  <si>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</si>
  <si>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</si>
  <si>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</si>
  <si>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</si>
  <si>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</si>
  <si>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</si>
  <si>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</si>
  <si>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</si>
  <si>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</si>
  <si>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</si>
  <si>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</si>
  <si>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</si>
  <si>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</si>
  <si>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</si>
  <si>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</si>
  <si>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</si>
  <si>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</si>
  <si>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</si>
  <si>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</si>
  <si>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</si>
  <si>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</si>
  <si>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</si>
  <si>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</si>
  <si>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</si>
  <si>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</si>
  <si>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</si>
  <si>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</si>
  <si>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</si>
  <si>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</si>
  <si>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</si>
  <si>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</si>
  <si>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</si>
  <si>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</si>
  <si>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</si>
  <si>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</si>
  <si>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</si>
  <si>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</si>
  <si>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</si>
  <si>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</si>
  <si>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</si>
  <si>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</si>
  <si>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</si>
  <si>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</si>
  <si>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</si>
  <si>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</si>
  <si>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</si>
  <si>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</si>
  <si>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</si>
  <si>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</si>
  <si>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</si>
  <si>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</si>
  <si>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</si>
  <si>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</si>
  <si>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</si>
  <si>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</si>
  <si>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</si>
  <si>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</si>
  <si>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</si>
  <si>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</si>
  <si>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</si>
  <si>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</si>
  <si>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</si>
  <si>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</si>
  <si>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</si>
  <si>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</si>
  <si>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</si>
  <si>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</si>
  <si>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</si>
  <si>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</si>
  <si>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</si>
  <si>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</si>
  <si>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</si>
  <si>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</si>
  <si>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</si>
  <si>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</si>
  <si>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</si>
  <si>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</si>
  <si>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</si>
  <si>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</si>
  <si>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</si>
  <si>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</si>
  <si>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</si>
  <si>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</si>
  <si>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</si>
  <si>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</si>
  <si>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</si>
  <si>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</si>
  <si>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</si>
  <si>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</si>
  <si>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</si>
  <si>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</si>
  <si>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</si>
  <si>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</si>
  <si>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</si>
  <si>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</si>
  <si>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</si>
  <si>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</si>
  <si>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</si>
  <si>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</si>
  <si>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</si>
  <si>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</si>
  <si>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</si>
  <si>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</si>
  <si>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</si>
  <si>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</si>
  <si>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</si>
  <si>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</si>
  <si>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</si>
  <si>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</si>
  <si>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</si>
  <si>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</si>
  <si>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</si>
  <si>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</si>
  <si>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</si>
  <si>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</si>
  <si>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</si>
  <si>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</si>
  <si>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</si>
  <si>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</si>
  <si>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</si>
  <si>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</si>
  <si>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</si>
  <si>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</si>
  <si>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</si>
  <si>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</si>
  <si>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</si>
  <si>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</si>
  <si>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</si>
  <si>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</si>
  <si>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</si>
  <si>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</si>
  <si>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</si>
  <si>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</si>
  <si>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</si>
  <si>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</si>
  <si>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</si>
  <si>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</si>
  <si>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</si>
  <si>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</si>
  <si>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</si>
  <si>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</si>
  <si>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</si>
  <si>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</si>
  <si>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</si>
  <si>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</si>
  <si>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</si>
  <si>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</si>
  <si>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</si>
  <si>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</si>
  <si>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</si>
  <si>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</si>
  <si>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</si>
  <si>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</si>
  <si>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</si>
  <si>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</si>
  <si>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</si>
  <si>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</si>
  <si>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</si>
  <si>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</si>
  <si>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</si>
  <si>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</si>
  <si>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</si>
  <si>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</si>
  <si>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</si>
  <si>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</si>
  <si>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</si>
  <si>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</si>
  <si>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</si>
  <si>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</si>
  <si>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</si>
  <si>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</si>
  <si>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</si>
  <si>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</si>
  <si>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</si>
  <si>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</si>
  <si>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</si>
  <si>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</si>
  <si>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</si>
  <si>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</si>
  <si>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</si>
  <si>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</si>
  <si>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</si>
  <si>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</si>
  <si>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</si>
  <si>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</si>
  <si>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</si>
  <si>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</si>
  <si>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</si>
  <si>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</si>
  <si>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</si>
  <si>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</si>
  <si>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</si>
  <si>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</si>
  <si>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</si>
  <si>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</si>
  <si>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</si>
  <si>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</si>
  <si>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</si>
  <si>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</si>
  <si>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</si>
  <si>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</si>
  <si>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</si>
  <si>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</si>
  <si>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</si>
  <si>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</si>
  <si>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</si>
  <si>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</si>
  <si>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</si>
  <si>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</si>
  <si>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t>041 1 16 90050 05 0000 140</t>
  </si>
  <si>
    <t>076 1 16 90050 05 0000 140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</si>
  <si>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</si>
  <si>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</si>
  <si>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</si>
  <si>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</si>
  <si>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</si>
  <si>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</si>
  <si>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</si>
  <si>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</si>
  <si>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</si>
  <si>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</si>
  <si>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</si>
  <si>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</si>
  <si>
    <t>000 2 02 25097 05 0000 151</t>
  </si>
  <si>
    <t>039 2 02 25097 05 0000 151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</si>
  <si>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</si>
  <si>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</si>
  <si>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</si>
  <si>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000 2 02 40000 00 0000 151</t>
  </si>
  <si>
    <t xml:space="preserve">Иные межбюджетные трансферты </t>
  </si>
  <si>
    <t>000 2 02 40014 00 0000 151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</si>
  <si>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</si>
  <si>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</si>
  <si>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</si>
  <si>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043 2 02 40014 05 0000 151</t>
  </si>
  <si>
    <t>000 2 19 00000 00 0000 000</t>
  </si>
  <si>
    <t>000 2 19 00000 05 0000 151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</si>
  <si>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</si>
  <si>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000 2 19 60010 05 0000 151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</si>
  <si>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</si>
  <si>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039 2 19 60010 05 0000 151</t>
  </si>
  <si>
    <t>035 2 19 60010 05 0000 151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</si>
  <si>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</si>
  <si>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035 2 02 25497 05 0000 151</t>
  </si>
  <si>
    <t xml:space="preserve">000 2 02 15002 00 0000 151 </t>
  </si>
  <si>
    <t>000 2 02 15002 05 0000 151</t>
  </si>
  <si>
    <t>037 2 02 15002 05 0000 151</t>
  </si>
  <si>
    <t>000 2 02 25497 00 0000 151</t>
  </si>
  <si>
    <t xml:space="preserve">000 2 02 25497 05 0000 151 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</si>
  <si>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</si>
  <si>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</si>
  <si>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</si>
  <si>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</si>
  <si>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048 1 12 01041 01 0000 120</t>
  </si>
  <si>
    <t xml:space="preserve">Плата за размещение отходов производства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</si>
  <si>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</si>
  <si>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</si>
  <si>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</si>
  <si>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>044 1 16 90050 05 0000 140</t>
  </si>
  <si>
    <t xml:space="preserve">000 1 17 00000 00 0000 000
</t>
  </si>
  <si>
    <t xml:space="preserve">ПРОЧИЕ НЕНАЛОГОВЫЕ ДОХОДЫ
</t>
  </si>
  <si>
    <t xml:space="preserve">000 1 17 05000 00 0000 180
</t>
  </si>
  <si>
    <t xml:space="preserve">Прочие неналоговые доходы
</t>
  </si>
  <si>
    <t xml:space="preserve">
000 1 17 05050 05 0000 180
</t>
  </si>
  <si>
    <t xml:space="preserve">Прочие неналоговые доходы бюджетов муниципальных районов
</t>
  </si>
  <si>
    <t xml:space="preserve">
041 1 17 05050 05 0000 180
</t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</si>
  <si>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</si>
  <si>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Субсидии бюджетам на реализацию мероприятий по обеспечению жильем молодых семей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</si>
  <si>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</si>
  <si>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</si>
  <si>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</si>
  <si>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041 2 02 35082 05 0000 151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</si>
  <si>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</si>
  <si>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000 2 02 35082 05 0000 151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</si>
  <si>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</si>
  <si>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000 2 02 35082 00 0000 151</t>
  </si>
  <si>
    <t>000 1 16 03030 01 0000 140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</si>
  <si>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</si>
  <si>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</si>
  <si>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</si>
  <si>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000 2 02 20077 05 0000 151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</si>
  <si>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</si>
  <si>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000 2 02 20077 00 0000 151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</si>
  <si>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</si>
  <si>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044 2 02 20077 05 0000 151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</si>
  <si>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</si>
  <si>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</si>
  <si>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</si>
  <si>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</si>
  <si>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t>000 1 07 00000 00 0000 000</t>
  </si>
  <si>
    <t xml:space="preserve">НАЛОГИ, СБОРЫ И РЕГУЛЯРНЫЕ ПЛАТЕЖИ ЗА ПОЛЬЗОВАНИЕ ПРИРОДНЫМИ РЕСУРСАМИ
</t>
  </si>
  <si>
    <t>000 1 14 06025 05 0000 430</t>
  </si>
  <si>
    <t>041 1 14 06025 05 0000 430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</si>
  <si>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</si>
  <si>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322 1 16 43000 01 0000 140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</si>
  <si>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</si>
  <si>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</si>
  <si>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r>
      <t>ВСЕГО ДОХОДОВ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</si>
  <si>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t xml:space="preserve">НАЛОГОВЫЕ И НЕНАЛОГОВЫЕ ДОХОДЫ 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</si>
  <si>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</si>
  <si>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</si>
  <si>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</si>
  <si>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</si>
  <si>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</si>
  <si>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Приложение № 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</si>
  <si>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</si>
  <si>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</si>
  <si>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</si>
  <si>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</si>
  <si>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</si>
  <si>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</si>
  <si>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"Приложение № 2</t>
  </si>
  <si>
    <t>"</t>
  </si>
  <si>
    <r>
      <rPr>
        <sz val="14"/>
        <rFont val="Times New Roman"/>
        <family val="1"/>
      </rPr>
      <t>000 1 07 01000 01 0000 110</t>
    </r>
    <r>
      <rPr>
        <b/>
        <sz val="14"/>
        <rFont val="Times New Roman"/>
        <family val="1"/>
      </rPr>
      <t xml:space="preserve">
</t>
    </r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</si>
  <si>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</si>
  <si>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</si>
  <si>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</si>
  <si>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</si>
  <si>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от 16.11.2018 № 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</si>
</sst>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9" t="s">
        <v>326</v>
      </c>
      <c r="D1" s="49"/>
      <c r="E1" s="49"/>
    </row>
    <row r="2" spans="3:5" ht="18.75">
      <c r="C2" s="49" t="s">
        <v>66</v>
      </c>
      <c r="D2" s="49"/>
      <c r="E2" s="49"/>
    </row>
    <row r="3" spans="3:5" ht="18.75">
      <c r="C3" s="49" t="s">
        <v>67</v>
      </c>
      <c r="D3" s="49"/>
      <c r="E3" s="49"/>
    </row>
    <row r="4" spans="3:5" ht="18.75">
      <c r="C4" s="49" t="s">
        <v>327</v>
      </c>
      <c r="D4" s="49"/>
      <c r="E4" s="49"/>
    </row>
    <row r="5" spans="3:5" ht="18.75">
      <c r="C5" s="49" t="s">
        <v>328</v>
      </c>
      <c r="D5" s="49"/>
      <c r="E5" s="49"/>
    </row>
    <row r="6" spans="3:5" ht="18.75">
      <c r="C6" s="49" t="s">
        <v>67</v>
      </c>
      <c r="D6" s="49"/>
      <c r="E6" s="49"/>
    </row>
    <row r="7" spans="3:5" ht="18.75">
      <c r="C7" s="49" t="s">
        <v>329</v>
      </c>
      <c r="D7" s="49"/>
      <c r="E7" s="49"/>
    </row>
    <row r="8" spans="3:5" ht="18.75">
      <c r="C8" s="49" t="s">
        <v>330</v>
      </c>
      <c r="D8" s="49"/>
      <c r="E8" s="49"/>
    </row>
    <row r="9" spans="3:5" ht="18.75">
      <c r="C9" s="49" t="s">
        <v>331</v>
      </c>
      <c r="D9" s="49"/>
      <c r="E9" s="49"/>
    </row>
    <row r="10" spans="3:5" ht="18.75">
      <c r="C10" s="49" t="s">
        <v>332</v>
      </c>
      <c r="D10" s="49"/>
      <c r="E10" s="49"/>
    </row>
    <row r="11" spans="3:5" ht="18.75">
      <c r="C11" s="56" t="s">
        <v>340</v>
      </c>
      <c r="D11" s="56"/>
      <c r="E11" s="56"/>
    </row>
    <row r="13" spans="3:5" ht="18.75">
      <c r="C13" s="50" t="s">
        <v>333</v>
      </c>
      <c r="D13" s="50"/>
      <c r="E13" s="50"/>
    </row>
    <row r="14" spans="3:5" ht="18.75">
      <c r="C14" s="50" t="s">
        <v>66</v>
      </c>
      <c r="D14" s="50"/>
      <c r="E14" s="50"/>
    </row>
    <row r="15" spans="3:5" ht="18.75">
      <c r="C15" s="50" t="s">
        <v>67</v>
      </c>
      <c r="D15" s="50"/>
      <c r="E15" s="50"/>
    </row>
    <row r="16" spans="3:5" ht="18.75">
      <c r="C16" s="50" t="s">
        <v>68</v>
      </c>
      <c r="D16" s="50"/>
      <c r="E16" s="50"/>
    </row>
    <row r="17" spans="3:5" ht="18.75">
      <c r="C17" s="50" t="s">
        <v>67</v>
      </c>
      <c r="D17" s="50"/>
      <c r="E17" s="50"/>
    </row>
    <row r="18" spans="3:5" ht="18.75">
      <c r="C18" s="50" t="s">
        <v>233</v>
      </c>
      <c r="D18" s="50"/>
      <c r="E18" s="50"/>
    </row>
    <row r="19" spans="3:5" ht="18.75">
      <c r="C19" s="49" t="s">
        <v>234</v>
      </c>
      <c r="D19" s="49"/>
      <c r="E19" s="49"/>
    </row>
    <row r="20" spans="3:5" ht="18.75">
      <c r="C20" s="56" t="s">
        <v>244</v>
      </c>
      <c r="D20" s="56"/>
      <c r="E20" s="56"/>
    </row>
    <row r="21" ht="18.75">
      <c r="C21" s="5"/>
    </row>
    <row r="22" ht="18.75">
      <c r="E22" s="5" t="s">
        <v>69</v>
      </c>
    </row>
    <row r="24" spans="1:5" ht="40.5" customHeight="1">
      <c r="A24" s="57" t="s">
        <v>242</v>
      </c>
      <c r="B24" s="57"/>
      <c r="C24" s="57"/>
      <c r="D24" s="57"/>
      <c r="E24" s="57"/>
    </row>
    <row r="25" spans="1:5" ht="22.5" customHeight="1">
      <c r="A25" s="58"/>
      <c r="B25" s="58"/>
      <c r="C25" s="58"/>
      <c r="D25" s="58"/>
      <c r="E25" s="58"/>
    </row>
    <row r="26" spans="1:5" ht="42.75" customHeight="1">
      <c r="A26" s="53" t="s">
        <v>64</v>
      </c>
      <c r="B26" s="55" t="s">
        <v>65</v>
      </c>
      <c r="C26" s="55" t="s">
        <v>93</v>
      </c>
      <c r="D26" s="55"/>
      <c r="E26" s="55"/>
    </row>
    <row r="27" spans="1:5" ht="18.75">
      <c r="A27" s="54"/>
      <c r="B27" s="55"/>
      <c r="C27" s="24" t="s">
        <v>167</v>
      </c>
      <c r="D27" s="23" t="s">
        <v>168</v>
      </c>
      <c r="E27" s="23" t="s">
        <v>235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5" customHeight="1">
      <c r="A29" s="17" t="s">
        <v>10</v>
      </c>
      <c r="B29" s="18" t="s">
        <v>320</v>
      </c>
      <c r="C29" s="12">
        <f>C30+C40+C50+C65++C73+C89+C98+C109+C123+C151+C61</f>
        <v>63621547.33</v>
      </c>
      <c r="D29" s="12">
        <f>D30+D40+D50+D65++D73+D89+D98+D109+D123+D151+D61</f>
        <v>62785100</v>
      </c>
      <c r="E29" s="12">
        <f>E30+E40+E50+E65++E73+E89+E98+E109+E123+E151+E61</f>
        <v>62785100</v>
      </c>
    </row>
    <row r="30" spans="1:5" ht="18.75">
      <c r="A30" s="17" t="s">
        <v>11</v>
      </c>
      <c r="B30" s="18" t="s">
        <v>12</v>
      </c>
      <c r="C30" s="12">
        <f>C31</f>
        <v>47052334.98</v>
      </c>
      <c r="D30" s="12">
        <f>D31</f>
        <v>46328723.97</v>
      </c>
      <c r="E30" s="12">
        <f>E31</f>
        <v>46295567.85</v>
      </c>
    </row>
    <row r="31" spans="1:5" ht="18.75">
      <c r="A31" s="13" t="s">
        <v>13</v>
      </c>
      <c r="B31" s="14" t="s">
        <v>14</v>
      </c>
      <c r="C31" s="19">
        <f>C32+C34+C38+C36</f>
        <v>47052334.98</v>
      </c>
      <c r="D31" s="19">
        <f>D32+D34+D38+D36</f>
        <v>46328723.97</v>
      </c>
      <c r="E31" s="19">
        <f>E32+E34+E38+E36</f>
        <v>46295567.85</v>
      </c>
    </row>
    <row r="32" spans="1:5" ht="150.75" customHeight="1">
      <c r="A32" s="13" t="s">
        <v>99</v>
      </c>
      <c r="B32" s="10" t="s">
        <v>78</v>
      </c>
      <c r="C32" s="7">
        <f>C33</f>
        <v>46722534.98</v>
      </c>
      <c r="D32" s="7">
        <f>D33</f>
        <v>45715128.97</v>
      </c>
      <c r="E32" s="7">
        <f>E33</f>
        <v>45681972.85</v>
      </c>
    </row>
    <row r="33" spans="1:5" ht="153" customHeight="1">
      <c r="A33" s="22" t="s">
        <v>15</v>
      </c>
      <c r="B33" s="26" t="s">
        <v>78</v>
      </c>
      <c r="C33" s="7">
        <f>46442534.98+280000</f>
        <v>46722534.98</v>
      </c>
      <c r="D33" s="7">
        <v>45715128.97</v>
      </c>
      <c r="E33" s="7">
        <v>45681972.85</v>
      </c>
    </row>
    <row r="34" spans="1:5" ht="210" customHeight="1">
      <c r="A34" s="22" t="s">
        <v>100</v>
      </c>
      <c r="B34" s="26" t="s">
        <v>17</v>
      </c>
      <c r="C34" s="11">
        <f>C35</f>
        <v>140800</v>
      </c>
      <c r="D34" s="11">
        <f>D35</f>
        <v>269595</v>
      </c>
      <c r="E34" s="11">
        <f>E35</f>
        <v>269595</v>
      </c>
    </row>
    <row r="35" spans="1:5" ht="207" customHeight="1">
      <c r="A35" s="22" t="s">
        <v>16</v>
      </c>
      <c r="B35" s="26" t="s">
        <v>17</v>
      </c>
      <c r="C35" s="11">
        <f>259800-100000-19000</f>
        <v>140800</v>
      </c>
      <c r="D35" s="11">
        <v>269595</v>
      </c>
      <c r="E35" s="11">
        <v>269595</v>
      </c>
    </row>
    <row r="36" spans="1:5" ht="94.5" customHeight="1">
      <c r="A36" s="22" t="s">
        <v>101</v>
      </c>
      <c r="B36" s="30" t="s">
        <v>72</v>
      </c>
      <c r="C36" s="8">
        <f>C37</f>
        <v>53000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72</v>
      </c>
      <c r="C37" s="8">
        <f>113000-60000</f>
        <v>53000</v>
      </c>
      <c r="D37" s="8">
        <v>113000</v>
      </c>
      <c r="E37" s="8">
        <v>113000</v>
      </c>
    </row>
    <row r="38" spans="1:5" ht="186.75" customHeight="1">
      <c r="A38" s="22" t="s">
        <v>102</v>
      </c>
      <c r="B38" s="26" t="s">
        <v>166</v>
      </c>
      <c r="C38" s="8">
        <f>C39</f>
        <v>136000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166</v>
      </c>
      <c r="C39" s="8">
        <f>231000-120000+19000+6000</f>
        <v>136000</v>
      </c>
      <c r="D39" s="8">
        <v>231000</v>
      </c>
      <c r="E39" s="8">
        <v>231000</v>
      </c>
    </row>
    <row r="40" spans="1:5" s="9" customFormat="1" ht="78" customHeight="1">
      <c r="A40" s="36" t="s">
        <v>70</v>
      </c>
      <c r="B40" s="37" t="s">
        <v>79</v>
      </c>
      <c r="C40" s="21">
        <f>C41</f>
        <v>4143449</v>
      </c>
      <c r="D40" s="21">
        <f>D41</f>
        <v>4360552</v>
      </c>
      <c r="E40" s="21">
        <f>E41</f>
        <v>4364476</v>
      </c>
    </row>
    <row r="41" spans="1:5" ht="56.25">
      <c r="A41" s="38" t="s">
        <v>71</v>
      </c>
      <c r="B41" s="39" t="s">
        <v>80</v>
      </c>
      <c r="C41" s="8">
        <f>C42+C44+C46+C48</f>
        <v>4143449</v>
      </c>
      <c r="D41" s="8">
        <f>D42+D44+D46+D48</f>
        <v>4360552</v>
      </c>
      <c r="E41" s="8">
        <f>E42+E44+E46+E48</f>
        <v>4364476</v>
      </c>
    </row>
    <row r="42" spans="1:5" ht="131.25" customHeight="1">
      <c r="A42" s="38" t="s">
        <v>105</v>
      </c>
      <c r="B42" s="26" t="s">
        <v>81</v>
      </c>
      <c r="C42" s="8">
        <f>C43</f>
        <v>1646150</v>
      </c>
      <c r="D42" s="8">
        <f>D43</f>
        <v>1513380</v>
      </c>
      <c r="E42" s="8">
        <f>E43</f>
        <v>1514742</v>
      </c>
    </row>
    <row r="43" spans="1:5" ht="131.25" customHeight="1">
      <c r="A43" s="38" t="s">
        <v>137</v>
      </c>
      <c r="B43" s="26" t="s">
        <v>81</v>
      </c>
      <c r="C43" s="8">
        <f>1506750+20850-30600+149150</f>
        <v>1646150</v>
      </c>
      <c r="D43" s="8">
        <v>1513380</v>
      </c>
      <c r="E43" s="8">
        <v>1514742</v>
      </c>
    </row>
    <row r="44" spans="1:5" ht="168" customHeight="1">
      <c r="A44" s="38" t="s">
        <v>104</v>
      </c>
      <c r="B44" s="26" t="s">
        <v>82</v>
      </c>
      <c r="C44" s="8">
        <f>C45</f>
        <v>17081</v>
      </c>
      <c r="D44" s="8">
        <f>D45</f>
        <v>18161</v>
      </c>
      <c r="E44" s="8">
        <f>E45</f>
        <v>18177</v>
      </c>
    </row>
    <row r="45" spans="1:5" ht="168" customHeight="1">
      <c r="A45" s="38" t="s">
        <v>138</v>
      </c>
      <c r="B45" s="26" t="s">
        <v>82</v>
      </c>
      <c r="C45" s="8">
        <f>18081-7000+6000</f>
        <v>17081</v>
      </c>
      <c r="D45" s="8">
        <v>18161</v>
      </c>
      <c r="E45" s="8">
        <v>18177</v>
      </c>
    </row>
    <row r="46" spans="1:5" ht="150">
      <c r="A46" s="38" t="s">
        <v>103</v>
      </c>
      <c r="B46" s="26" t="s">
        <v>83</v>
      </c>
      <c r="C46" s="8">
        <f>C47</f>
        <v>2755218</v>
      </c>
      <c r="D46" s="8">
        <f>D47</f>
        <v>2829011</v>
      </c>
      <c r="E46" s="8">
        <f>E47</f>
        <v>2831557</v>
      </c>
    </row>
    <row r="47" spans="1:5" ht="150">
      <c r="A47" s="38" t="s">
        <v>139</v>
      </c>
      <c r="B47" s="26" t="s">
        <v>83</v>
      </c>
      <c r="C47" s="8">
        <f>2816618-61400</f>
        <v>2755218</v>
      </c>
      <c r="D47" s="8">
        <v>2829011</v>
      </c>
      <c r="E47" s="8">
        <v>2831557</v>
      </c>
    </row>
    <row r="48" spans="1:5" ht="150" customHeight="1">
      <c r="A48" s="38" t="s">
        <v>271</v>
      </c>
      <c r="B48" s="26" t="s">
        <v>273</v>
      </c>
      <c r="C48" s="8">
        <f>C49</f>
        <v>-275000</v>
      </c>
      <c r="D48" s="8">
        <f>D49</f>
        <v>0</v>
      </c>
      <c r="E48" s="8">
        <f>E49</f>
        <v>0</v>
      </c>
    </row>
    <row r="49" spans="1:5" ht="164.25" customHeight="1">
      <c r="A49" s="38" t="s">
        <v>272</v>
      </c>
      <c r="B49" s="26" t="s">
        <v>273</v>
      </c>
      <c r="C49" s="8">
        <v>-275000</v>
      </c>
      <c r="D49" s="8">
        <v>0</v>
      </c>
      <c r="E49" s="8">
        <v>0</v>
      </c>
    </row>
    <row r="50" spans="1:5" ht="37.5">
      <c r="A50" s="31" t="s">
        <v>20</v>
      </c>
      <c r="B50" s="32" t="s">
        <v>169</v>
      </c>
      <c r="C50" s="35">
        <f>C51+C54+C57</f>
        <v>6332983.65</v>
      </c>
      <c r="D50" s="35">
        <f>D51+D54+D57</f>
        <v>6992000</v>
      </c>
      <c r="E50" s="35">
        <f>E51+E54+E57</f>
        <v>7005000</v>
      </c>
    </row>
    <row r="51" spans="1:5" ht="37.5">
      <c r="A51" s="22" t="s">
        <v>73</v>
      </c>
      <c r="B51" s="30" t="s">
        <v>170</v>
      </c>
      <c r="C51" s="40">
        <f aca="true" t="shared" si="0" ref="C51:E52">C52</f>
        <v>6185283.65</v>
      </c>
      <c r="D51" s="40">
        <f t="shared" si="0"/>
        <v>6890000</v>
      </c>
      <c r="E51" s="40">
        <f t="shared" si="0"/>
        <v>6890000</v>
      </c>
    </row>
    <row r="52" spans="1:5" ht="37.5">
      <c r="A52" s="22" t="s">
        <v>107</v>
      </c>
      <c r="B52" s="30" t="s">
        <v>171</v>
      </c>
      <c r="C52" s="40">
        <f t="shared" si="0"/>
        <v>6185283.65</v>
      </c>
      <c r="D52" s="40">
        <f t="shared" si="0"/>
        <v>6890000</v>
      </c>
      <c r="E52" s="40">
        <f t="shared" si="0"/>
        <v>6890000</v>
      </c>
    </row>
    <row r="53" spans="1:5" ht="37.5">
      <c r="A53" s="22" t="s">
        <v>21</v>
      </c>
      <c r="B53" s="30" t="s">
        <v>172</v>
      </c>
      <c r="C53" s="40">
        <f>6890000-20850-192827.35-103000-32939-169000-47000-139100</f>
        <v>6185283.65</v>
      </c>
      <c r="D53" s="40">
        <v>6890000</v>
      </c>
      <c r="E53" s="40">
        <v>6890000</v>
      </c>
    </row>
    <row r="54" spans="1:5" ht="24" customHeight="1">
      <c r="A54" s="22" t="s">
        <v>74</v>
      </c>
      <c r="B54" s="30" t="s">
        <v>23</v>
      </c>
      <c r="C54" s="40">
        <f aca="true" t="shared" si="1" ref="C54:E55">C55</f>
        <v>10000</v>
      </c>
      <c r="D54" s="40">
        <f t="shared" si="1"/>
        <v>12000</v>
      </c>
      <c r="E54" s="40">
        <f t="shared" si="1"/>
        <v>15000</v>
      </c>
    </row>
    <row r="55" spans="1:5" ht="24" customHeight="1">
      <c r="A55" s="22" t="s">
        <v>118</v>
      </c>
      <c r="B55" s="30" t="s">
        <v>23</v>
      </c>
      <c r="C55" s="40">
        <f t="shared" si="1"/>
        <v>10000</v>
      </c>
      <c r="D55" s="40">
        <f t="shared" si="1"/>
        <v>12000</v>
      </c>
      <c r="E55" s="40">
        <f t="shared" si="1"/>
        <v>15000</v>
      </c>
    </row>
    <row r="56" spans="1:5" ht="24" customHeight="1">
      <c r="A56" s="22" t="s">
        <v>22</v>
      </c>
      <c r="B56" s="30" t="s">
        <v>23</v>
      </c>
      <c r="C56" s="40">
        <v>10000</v>
      </c>
      <c r="D56" s="40">
        <v>12000</v>
      </c>
      <c r="E56" s="40">
        <v>15000</v>
      </c>
    </row>
    <row r="57" spans="1:5" ht="64.5" customHeight="1">
      <c r="A57" s="22" t="s">
        <v>142</v>
      </c>
      <c r="B57" s="39" t="s">
        <v>143</v>
      </c>
      <c r="C57" s="40">
        <f aca="true" t="shared" si="2" ref="C57:E58">C58</f>
        <v>137700</v>
      </c>
      <c r="D57" s="40">
        <f t="shared" si="2"/>
        <v>90000</v>
      </c>
      <c r="E57" s="40">
        <f t="shared" si="2"/>
        <v>100000</v>
      </c>
    </row>
    <row r="58" spans="1:5" ht="82.5" customHeight="1">
      <c r="A58" s="22" t="s">
        <v>164</v>
      </c>
      <c r="B58" s="39" t="s">
        <v>173</v>
      </c>
      <c r="C58" s="40">
        <f t="shared" si="2"/>
        <v>137700</v>
      </c>
      <c r="D58" s="40">
        <f t="shared" si="2"/>
        <v>90000</v>
      </c>
      <c r="E58" s="40">
        <f t="shared" si="2"/>
        <v>100000</v>
      </c>
    </row>
    <row r="59" spans="1:5" ht="81" customHeight="1">
      <c r="A59" s="22" t="s">
        <v>165</v>
      </c>
      <c r="B59" s="39" t="s">
        <v>174</v>
      </c>
      <c r="C59" s="40">
        <f>80000+47000+10700</f>
        <v>137700</v>
      </c>
      <c r="D59" s="40">
        <v>90000</v>
      </c>
      <c r="E59" s="40">
        <v>100000</v>
      </c>
    </row>
    <row r="60" spans="1:5" ht="24" customHeight="1" hidden="1">
      <c r="A60" s="31" t="s">
        <v>144</v>
      </c>
      <c r="B60" s="32" t="s">
        <v>145</v>
      </c>
      <c r="C60" s="35">
        <v>0</v>
      </c>
      <c r="D60" s="35">
        <v>0</v>
      </c>
      <c r="E60" s="35">
        <v>0</v>
      </c>
    </row>
    <row r="61" spans="1:5" ht="72" customHeight="1">
      <c r="A61" s="31" t="s">
        <v>311</v>
      </c>
      <c r="B61" s="32" t="s">
        <v>312</v>
      </c>
      <c r="C61" s="35">
        <f>C62</f>
        <v>32939</v>
      </c>
      <c r="D61" s="35">
        <f>D63</f>
        <v>0</v>
      </c>
      <c r="E61" s="35">
        <f>E63</f>
        <v>0</v>
      </c>
    </row>
    <row r="62" spans="1:5" ht="30.75" customHeight="1">
      <c r="A62" s="31" t="s">
        <v>335</v>
      </c>
      <c r="B62" s="30" t="s">
        <v>336</v>
      </c>
      <c r="C62" s="40">
        <f>C63</f>
        <v>32939</v>
      </c>
      <c r="D62" s="40">
        <f>D63</f>
        <v>0</v>
      </c>
      <c r="E62" s="40">
        <f>E63</f>
        <v>0</v>
      </c>
    </row>
    <row r="63" spans="1:5" ht="63.75" customHeight="1">
      <c r="A63" s="22" t="s">
        <v>337</v>
      </c>
      <c r="B63" s="30" t="s">
        <v>338</v>
      </c>
      <c r="C63" s="40">
        <f>C64</f>
        <v>32939</v>
      </c>
      <c r="D63" s="40">
        <f>D64</f>
        <v>0</v>
      </c>
      <c r="E63" s="40">
        <f>E64</f>
        <v>0</v>
      </c>
    </row>
    <row r="64" spans="1:5" ht="73.5" customHeight="1">
      <c r="A64" s="22" t="s">
        <v>339</v>
      </c>
      <c r="B64" s="30" t="s">
        <v>338</v>
      </c>
      <c r="C64" s="40">
        <v>32939</v>
      </c>
      <c r="D64" s="40">
        <v>0</v>
      </c>
      <c r="E64" s="40">
        <v>0</v>
      </c>
    </row>
    <row r="65" spans="1:5" ht="24.75" customHeight="1">
      <c r="A65" s="31" t="s">
        <v>24</v>
      </c>
      <c r="B65" s="32" t="s">
        <v>175</v>
      </c>
      <c r="C65" s="35">
        <f>C68+C71</f>
        <v>1110000</v>
      </c>
      <c r="D65" s="35">
        <f>D68+D71</f>
        <v>1110000</v>
      </c>
      <c r="E65" s="35">
        <f>E68+E71</f>
        <v>1110000</v>
      </c>
    </row>
    <row r="66" spans="1:5" ht="63.75" customHeight="1">
      <c r="A66" s="22" t="s">
        <v>106</v>
      </c>
      <c r="B66" s="30" t="s">
        <v>176</v>
      </c>
      <c r="C66" s="11">
        <f aca="true" t="shared" si="3" ref="C66:E67">C67</f>
        <v>1100000</v>
      </c>
      <c r="D66" s="11">
        <f t="shared" si="3"/>
        <v>1100000</v>
      </c>
      <c r="E66" s="11">
        <f t="shared" si="3"/>
        <v>1100000</v>
      </c>
    </row>
    <row r="67" spans="1:5" ht="102.75" customHeight="1">
      <c r="A67" s="22" t="s">
        <v>108</v>
      </c>
      <c r="B67" s="26" t="s">
        <v>177</v>
      </c>
      <c r="C67" s="11">
        <f t="shared" si="3"/>
        <v>1100000</v>
      </c>
      <c r="D67" s="11">
        <f t="shared" si="3"/>
        <v>1100000</v>
      </c>
      <c r="E67" s="11">
        <f t="shared" si="3"/>
        <v>1100000</v>
      </c>
    </row>
    <row r="68" spans="1:5" ht="105" customHeight="1">
      <c r="A68" s="22" t="s">
        <v>25</v>
      </c>
      <c r="B68" s="26" t="s">
        <v>178</v>
      </c>
      <c r="C68" s="11">
        <v>1100000</v>
      </c>
      <c r="D68" s="11">
        <v>1100000</v>
      </c>
      <c r="E68" s="11">
        <v>1100000</v>
      </c>
    </row>
    <row r="69" spans="1:5" ht="75">
      <c r="A69" s="22" t="s">
        <v>26</v>
      </c>
      <c r="B69" s="30" t="s">
        <v>84</v>
      </c>
      <c r="C69" s="8">
        <f aca="true" t="shared" si="4" ref="C69:E70">C70</f>
        <v>10000</v>
      </c>
      <c r="D69" s="8">
        <f t="shared" si="4"/>
        <v>10000</v>
      </c>
      <c r="E69" s="8">
        <f t="shared" si="4"/>
        <v>10000</v>
      </c>
    </row>
    <row r="70" spans="1:5" ht="56.25">
      <c r="A70" s="22" t="s">
        <v>109</v>
      </c>
      <c r="B70" s="26" t="s">
        <v>123</v>
      </c>
      <c r="C70" s="8">
        <f t="shared" si="4"/>
        <v>10000</v>
      </c>
      <c r="D70" s="8">
        <f t="shared" si="4"/>
        <v>10000</v>
      </c>
      <c r="E70" s="8">
        <f t="shared" si="4"/>
        <v>10000</v>
      </c>
    </row>
    <row r="71" spans="1:5" ht="56.25" customHeight="1">
      <c r="A71" s="22" t="s">
        <v>140</v>
      </c>
      <c r="B71" s="26" t="s">
        <v>123</v>
      </c>
      <c r="C71" s="8">
        <v>10000</v>
      </c>
      <c r="D71" s="41">
        <v>10000</v>
      </c>
      <c r="E71" s="41">
        <v>10000</v>
      </c>
    </row>
    <row r="72" spans="1:5" ht="99.75" customHeight="1" hidden="1">
      <c r="A72" s="31" t="s">
        <v>146</v>
      </c>
      <c r="B72" s="33" t="s">
        <v>147</v>
      </c>
      <c r="C72" s="21">
        <v>0</v>
      </c>
      <c r="D72" s="21">
        <v>0</v>
      </c>
      <c r="E72" s="21">
        <v>0</v>
      </c>
    </row>
    <row r="73" spans="1:8" ht="96.75" customHeight="1">
      <c r="A73" s="31" t="s">
        <v>27</v>
      </c>
      <c r="B73" s="32" t="s">
        <v>179</v>
      </c>
      <c r="C73" s="35">
        <f>C77+C74</f>
        <v>1432482.55</v>
      </c>
      <c r="D73" s="35">
        <f>D77+D74</f>
        <v>1129103.88</v>
      </c>
      <c r="E73" s="35">
        <f>E77+E74</f>
        <v>1117000</v>
      </c>
      <c r="F73" s="27"/>
      <c r="G73" s="27"/>
      <c r="H73" s="27"/>
    </row>
    <row r="74" spans="1:8" ht="69.75" customHeight="1">
      <c r="A74" s="22" t="s">
        <v>209</v>
      </c>
      <c r="B74" s="30" t="s">
        <v>211</v>
      </c>
      <c r="C74" s="40">
        <f aca="true" t="shared" si="5" ref="C74:E75">C75</f>
        <v>34482.55</v>
      </c>
      <c r="D74" s="40">
        <f t="shared" si="5"/>
        <v>12103.88</v>
      </c>
      <c r="E74" s="40">
        <f t="shared" si="5"/>
        <v>0</v>
      </c>
      <c r="F74" s="27"/>
      <c r="G74" s="27"/>
      <c r="H74" s="27"/>
    </row>
    <row r="75" spans="1:8" ht="87.75" customHeight="1">
      <c r="A75" s="22" t="s">
        <v>210</v>
      </c>
      <c r="B75" s="30" t="s">
        <v>212</v>
      </c>
      <c r="C75" s="40">
        <f t="shared" si="5"/>
        <v>34482.55</v>
      </c>
      <c r="D75" s="40">
        <f t="shared" si="5"/>
        <v>12103.88</v>
      </c>
      <c r="E75" s="40">
        <f t="shared" si="5"/>
        <v>0</v>
      </c>
      <c r="F75" s="27"/>
      <c r="G75" s="27"/>
      <c r="H75" s="27"/>
    </row>
    <row r="76" spans="1:8" ht="84.75" customHeight="1">
      <c r="A76" s="22" t="s">
        <v>213</v>
      </c>
      <c r="B76" s="30" t="s">
        <v>212</v>
      </c>
      <c r="C76" s="40">
        <v>34482.55</v>
      </c>
      <c r="D76" s="40">
        <v>12103.88</v>
      </c>
      <c r="E76" s="40">
        <v>0</v>
      </c>
      <c r="F76" s="27"/>
      <c r="G76" s="27"/>
      <c r="H76" s="27"/>
    </row>
    <row r="77" spans="1:5" ht="177.75" customHeight="1">
      <c r="A77" s="22" t="s">
        <v>28</v>
      </c>
      <c r="B77" s="26" t="s">
        <v>241</v>
      </c>
      <c r="C77" s="11">
        <f>C78+C83+C86</f>
        <v>1398000</v>
      </c>
      <c r="D77" s="11">
        <f>D78+D83+D86</f>
        <v>1117000</v>
      </c>
      <c r="E77" s="11">
        <f>E78+E83+E86</f>
        <v>1117000</v>
      </c>
    </row>
    <row r="78" spans="1:5" ht="142.5" customHeight="1">
      <c r="A78" s="22" t="s">
        <v>55</v>
      </c>
      <c r="B78" s="26" t="s">
        <v>180</v>
      </c>
      <c r="C78" s="8">
        <f>C81+C79</f>
        <v>1160410</v>
      </c>
      <c r="D78" s="8">
        <f>D81+D79</f>
        <v>1050000</v>
      </c>
      <c r="E78" s="8">
        <f>E81+E79</f>
        <v>1050000</v>
      </c>
    </row>
    <row r="79" spans="1:5" ht="198.75" customHeight="1">
      <c r="A79" s="22" t="s">
        <v>214</v>
      </c>
      <c r="B79" s="26" t="s">
        <v>216</v>
      </c>
      <c r="C79" s="8">
        <f>C80</f>
        <v>268000</v>
      </c>
      <c r="D79" s="8">
        <f>D80</f>
        <v>150000</v>
      </c>
      <c r="E79" s="8">
        <f>E80</f>
        <v>150000</v>
      </c>
    </row>
    <row r="80" spans="1:5" ht="201.75" customHeight="1">
      <c r="A80" s="22" t="s">
        <v>215</v>
      </c>
      <c r="B80" s="26" t="s">
        <v>216</v>
      </c>
      <c r="C80" s="8">
        <f>150000+103000+15000</f>
        <v>268000</v>
      </c>
      <c r="D80" s="8">
        <v>150000</v>
      </c>
      <c r="E80" s="8">
        <v>150000</v>
      </c>
    </row>
    <row r="81" spans="1:5" ht="160.5" customHeight="1">
      <c r="A81" s="22" t="s">
        <v>131</v>
      </c>
      <c r="B81" s="42" t="s">
        <v>181</v>
      </c>
      <c r="C81" s="8">
        <f>C82</f>
        <v>892410</v>
      </c>
      <c r="D81" s="8">
        <f>D82</f>
        <v>900000</v>
      </c>
      <c r="E81" s="8">
        <f>E82</f>
        <v>900000</v>
      </c>
    </row>
    <row r="82" spans="1:5" ht="161.25" customHeight="1">
      <c r="A82" s="22" t="s">
        <v>132</v>
      </c>
      <c r="B82" s="42" t="s">
        <v>181</v>
      </c>
      <c r="C82" s="8">
        <f>900000-7590</f>
        <v>892410</v>
      </c>
      <c r="D82" s="8">
        <v>900000</v>
      </c>
      <c r="E82" s="8">
        <v>900000</v>
      </c>
    </row>
    <row r="83" spans="1:5" ht="151.5" customHeight="1">
      <c r="A83" s="22" t="s">
        <v>92</v>
      </c>
      <c r="B83" s="26" t="s">
        <v>86</v>
      </c>
      <c r="C83" s="8">
        <f>C84</f>
        <v>48000</v>
      </c>
      <c r="D83" s="8">
        <f>D84</f>
        <v>50000</v>
      </c>
      <c r="E83" s="8">
        <f>E84</f>
        <v>50000</v>
      </c>
    </row>
    <row r="84" spans="1:5" ht="151.5" customHeight="1">
      <c r="A84" s="22" t="s">
        <v>110</v>
      </c>
      <c r="B84" s="26" t="s">
        <v>87</v>
      </c>
      <c r="C84" s="8">
        <f>C85</f>
        <v>48000</v>
      </c>
      <c r="D84" s="8">
        <f>D85</f>
        <v>50000</v>
      </c>
      <c r="E84" s="8">
        <v>50000</v>
      </c>
    </row>
    <row r="85" spans="1:5" ht="151.5" customHeight="1">
      <c r="A85" s="22" t="s">
        <v>85</v>
      </c>
      <c r="B85" s="26" t="s">
        <v>87</v>
      </c>
      <c r="C85" s="8">
        <f>50000-2000</f>
        <v>48000</v>
      </c>
      <c r="D85" s="8">
        <v>50000</v>
      </c>
      <c r="E85" s="8">
        <v>50000</v>
      </c>
    </row>
    <row r="86" spans="1:5" ht="156" customHeight="1">
      <c r="A86" s="22" t="s">
        <v>56</v>
      </c>
      <c r="B86" s="26" t="s">
        <v>182</v>
      </c>
      <c r="C86" s="34">
        <f aca="true" t="shared" si="6" ref="C86:E87">C87</f>
        <v>189590</v>
      </c>
      <c r="D86" s="34">
        <f t="shared" si="6"/>
        <v>17000</v>
      </c>
      <c r="E86" s="34">
        <f t="shared" si="6"/>
        <v>17000</v>
      </c>
    </row>
    <row r="87" spans="1:5" ht="131.25">
      <c r="A87" s="22" t="s">
        <v>111</v>
      </c>
      <c r="B87" s="26" t="s">
        <v>183</v>
      </c>
      <c r="C87" s="34">
        <f t="shared" si="6"/>
        <v>189590</v>
      </c>
      <c r="D87" s="34">
        <f t="shared" si="6"/>
        <v>17000</v>
      </c>
      <c r="E87" s="34">
        <f t="shared" si="6"/>
        <v>17000</v>
      </c>
    </row>
    <row r="88" spans="1:5" ht="139.5" customHeight="1">
      <c r="A88" s="22" t="s">
        <v>29</v>
      </c>
      <c r="B88" s="26" t="s">
        <v>184</v>
      </c>
      <c r="C88" s="34">
        <f>17000+169590+3000</f>
        <v>189590</v>
      </c>
      <c r="D88" s="34">
        <v>17000</v>
      </c>
      <c r="E88" s="34">
        <v>17000</v>
      </c>
    </row>
    <row r="89" spans="1:5" ht="39" customHeight="1">
      <c r="A89" s="31" t="s">
        <v>30</v>
      </c>
      <c r="B89" s="32" t="s">
        <v>75</v>
      </c>
      <c r="C89" s="35">
        <f>C90</f>
        <v>198664.52000000002</v>
      </c>
      <c r="D89" s="35">
        <f>D90</f>
        <v>566720.15</v>
      </c>
      <c r="E89" s="35">
        <f>E90</f>
        <v>595056.15</v>
      </c>
    </row>
    <row r="90" spans="1:5" ht="37.5">
      <c r="A90" s="22" t="s">
        <v>57</v>
      </c>
      <c r="B90" s="30" t="s">
        <v>58</v>
      </c>
      <c r="C90" s="40">
        <f>C91+C93+C95</f>
        <v>198664.52000000002</v>
      </c>
      <c r="D90" s="40">
        <f>D91+D93+D95</f>
        <v>566720.15</v>
      </c>
      <c r="E90" s="40">
        <f>E91+E93+E95</f>
        <v>595056.15</v>
      </c>
    </row>
    <row r="91" spans="1:5" ht="56.25">
      <c r="A91" s="22" t="s">
        <v>112</v>
      </c>
      <c r="B91" s="30" t="s">
        <v>32</v>
      </c>
      <c r="C91" s="40">
        <f>C92</f>
        <v>27067.67</v>
      </c>
      <c r="D91" s="40">
        <f>D92</f>
        <v>55721.05</v>
      </c>
      <c r="E91" s="40">
        <f>E92</f>
        <v>58507.1</v>
      </c>
    </row>
    <row r="92" spans="1:5" ht="56.25">
      <c r="A92" s="22" t="s">
        <v>31</v>
      </c>
      <c r="B92" s="30" t="s">
        <v>32</v>
      </c>
      <c r="C92" s="40">
        <f>53067.67-23000-3000</f>
        <v>27067.67</v>
      </c>
      <c r="D92" s="40">
        <v>55721.05</v>
      </c>
      <c r="E92" s="40">
        <v>58507.1</v>
      </c>
    </row>
    <row r="93" spans="1:5" ht="37.5">
      <c r="A93" s="22" t="s">
        <v>113</v>
      </c>
      <c r="B93" s="30" t="s">
        <v>59</v>
      </c>
      <c r="C93" s="11">
        <f>C94</f>
        <v>28791.100000000006</v>
      </c>
      <c r="D93" s="11">
        <f>D94</f>
        <v>75380.66</v>
      </c>
      <c r="E93" s="11">
        <f>E94</f>
        <v>79149.69</v>
      </c>
    </row>
    <row r="94" spans="1:5" ht="37.5">
      <c r="A94" s="22" t="s">
        <v>33</v>
      </c>
      <c r="B94" s="30" t="s">
        <v>59</v>
      </c>
      <c r="C94" s="11">
        <f>71791.1-40000-3000</f>
        <v>28791.100000000006</v>
      </c>
      <c r="D94" s="34">
        <v>75380.66</v>
      </c>
      <c r="E94" s="34">
        <v>79149.69</v>
      </c>
    </row>
    <row r="95" spans="1:5" ht="37.5">
      <c r="A95" s="22" t="s">
        <v>114</v>
      </c>
      <c r="B95" s="30" t="s">
        <v>34</v>
      </c>
      <c r="C95" s="11">
        <f aca="true" t="shared" si="7" ref="C95:E96">C96</f>
        <v>142805.75</v>
      </c>
      <c r="D95" s="11">
        <f t="shared" si="7"/>
        <v>435618.44</v>
      </c>
      <c r="E95" s="11">
        <f t="shared" si="7"/>
        <v>457399.36</v>
      </c>
    </row>
    <row r="96" spans="1:5" ht="46.5" customHeight="1">
      <c r="A96" s="22" t="s">
        <v>274</v>
      </c>
      <c r="B96" s="30" t="s">
        <v>276</v>
      </c>
      <c r="C96" s="11">
        <f t="shared" si="7"/>
        <v>142805.75</v>
      </c>
      <c r="D96" s="11">
        <f t="shared" si="7"/>
        <v>435618.44</v>
      </c>
      <c r="E96" s="11">
        <f t="shared" si="7"/>
        <v>457399.36</v>
      </c>
    </row>
    <row r="97" spans="1:5" ht="44.25" customHeight="1">
      <c r="A97" s="22" t="s">
        <v>275</v>
      </c>
      <c r="B97" s="30" t="s">
        <v>276</v>
      </c>
      <c r="C97" s="11">
        <f>411805.75-250000-19000</f>
        <v>142805.75</v>
      </c>
      <c r="D97" s="34">
        <v>435618.44</v>
      </c>
      <c r="E97" s="34">
        <v>457399.36</v>
      </c>
    </row>
    <row r="98" spans="1:5" ht="75">
      <c r="A98" s="31" t="s">
        <v>35</v>
      </c>
      <c r="B98" s="33" t="s">
        <v>148</v>
      </c>
      <c r="C98" s="35">
        <f>C99+C104</f>
        <v>1446092.09</v>
      </c>
      <c r="D98" s="35">
        <f>D99+D104</f>
        <v>1447000</v>
      </c>
      <c r="E98" s="35">
        <f>E99+E104</f>
        <v>1447000</v>
      </c>
    </row>
    <row r="99" spans="1:5" ht="37.5">
      <c r="A99" s="22" t="s">
        <v>60</v>
      </c>
      <c r="B99" s="26" t="s">
        <v>124</v>
      </c>
      <c r="C99" s="40">
        <f aca="true" t="shared" si="8" ref="C99:E100">C100</f>
        <v>1419000</v>
      </c>
      <c r="D99" s="40">
        <f t="shared" si="8"/>
        <v>1413000</v>
      </c>
      <c r="E99" s="40">
        <f t="shared" si="8"/>
        <v>1413000</v>
      </c>
    </row>
    <row r="100" spans="1:5" ht="37.5">
      <c r="A100" s="22" t="s">
        <v>61</v>
      </c>
      <c r="B100" s="26" t="s">
        <v>125</v>
      </c>
      <c r="C100" s="40">
        <f t="shared" si="8"/>
        <v>1419000</v>
      </c>
      <c r="D100" s="40">
        <f t="shared" si="8"/>
        <v>1413000</v>
      </c>
      <c r="E100" s="40">
        <f t="shared" si="8"/>
        <v>1413000</v>
      </c>
    </row>
    <row r="101" spans="1:5" ht="59.25" customHeight="1">
      <c r="A101" s="22" t="s">
        <v>36</v>
      </c>
      <c r="B101" s="26" t="s">
        <v>37</v>
      </c>
      <c r="C101" s="40">
        <f>SUM(C102:C103)</f>
        <v>1419000</v>
      </c>
      <c r="D101" s="40">
        <f>SUM(D102:D103)</f>
        <v>1413000</v>
      </c>
      <c r="E101" s="40">
        <f>SUM(E102:E103)</f>
        <v>1413000</v>
      </c>
    </row>
    <row r="102" spans="1:5" ht="57.75" customHeight="1">
      <c r="A102" s="22" t="s">
        <v>38</v>
      </c>
      <c r="B102" s="26" t="s">
        <v>141</v>
      </c>
      <c r="C102" s="8">
        <f>13000+9000-3000</f>
        <v>19000</v>
      </c>
      <c r="D102" s="34">
        <v>13000</v>
      </c>
      <c r="E102" s="34">
        <v>13000</v>
      </c>
    </row>
    <row r="103" spans="1:5" ht="56.25" customHeight="1">
      <c r="A103" s="22" t="s">
        <v>39</v>
      </c>
      <c r="B103" s="26" t="s">
        <v>40</v>
      </c>
      <c r="C103" s="8">
        <v>1400000</v>
      </c>
      <c r="D103" s="8">
        <v>1400000</v>
      </c>
      <c r="E103" s="8">
        <v>1400000</v>
      </c>
    </row>
    <row r="104" spans="1:5" ht="45" customHeight="1">
      <c r="A104" s="22" t="s">
        <v>119</v>
      </c>
      <c r="B104" s="30" t="s">
        <v>149</v>
      </c>
      <c r="C104" s="8">
        <f aca="true" t="shared" si="9" ref="C104:E105">C105</f>
        <v>27092.09</v>
      </c>
      <c r="D104" s="8">
        <f t="shared" si="9"/>
        <v>34000</v>
      </c>
      <c r="E104" s="8">
        <f t="shared" si="9"/>
        <v>34000</v>
      </c>
    </row>
    <row r="105" spans="1:5" ht="43.5" customHeight="1">
      <c r="A105" s="43" t="s">
        <v>120</v>
      </c>
      <c r="B105" s="30" t="s">
        <v>150</v>
      </c>
      <c r="C105" s="8">
        <f t="shared" si="9"/>
        <v>27092.09</v>
      </c>
      <c r="D105" s="8">
        <f t="shared" si="9"/>
        <v>34000</v>
      </c>
      <c r="E105" s="8">
        <f t="shared" si="9"/>
        <v>34000</v>
      </c>
    </row>
    <row r="106" spans="1:5" ht="53.25" customHeight="1">
      <c r="A106" s="43" t="s">
        <v>121</v>
      </c>
      <c r="B106" s="30" t="s">
        <v>151</v>
      </c>
      <c r="C106" s="8">
        <f>SUM(C107:C108)</f>
        <v>27092.09</v>
      </c>
      <c r="D106" s="8">
        <f>SUM(D107:D108)</f>
        <v>34000</v>
      </c>
      <c r="E106" s="8">
        <f>SUM(E107:E108)</f>
        <v>34000</v>
      </c>
    </row>
    <row r="107" spans="1:6" ht="52.5" customHeight="1">
      <c r="A107" s="43" t="s">
        <v>122</v>
      </c>
      <c r="B107" s="30" t="s">
        <v>152</v>
      </c>
      <c r="C107" s="8">
        <f>24000-6907.91</f>
        <v>17092.09</v>
      </c>
      <c r="D107" s="34">
        <v>24000</v>
      </c>
      <c r="E107" s="8">
        <v>24000</v>
      </c>
      <c r="F107" s="28"/>
    </row>
    <row r="108" spans="1:5" ht="46.5" customHeight="1">
      <c r="A108" s="43" t="s">
        <v>186</v>
      </c>
      <c r="B108" s="30" t="s">
        <v>152</v>
      </c>
      <c r="C108" s="8">
        <v>10000</v>
      </c>
      <c r="D108" s="8">
        <v>10000</v>
      </c>
      <c r="E108" s="8">
        <v>10000</v>
      </c>
    </row>
    <row r="109" spans="1:5" ht="68.25" customHeight="1">
      <c r="A109" s="31" t="s">
        <v>41</v>
      </c>
      <c r="B109" s="32" t="s">
        <v>321</v>
      </c>
      <c r="C109" s="35">
        <f>C110+C114</f>
        <v>1055296.3</v>
      </c>
      <c r="D109" s="35">
        <f>D110+D114</f>
        <v>350000</v>
      </c>
      <c r="E109" s="35">
        <f>E110+E114</f>
        <v>350000</v>
      </c>
    </row>
    <row r="110" spans="1:5" ht="167.25" customHeight="1">
      <c r="A110" s="22" t="s">
        <v>42</v>
      </c>
      <c r="B110" s="26" t="s">
        <v>322</v>
      </c>
      <c r="C110" s="8">
        <f>C111</f>
        <v>426000</v>
      </c>
      <c r="D110" s="8">
        <f aca="true" t="shared" si="10" ref="D110:E112">D111</f>
        <v>200000</v>
      </c>
      <c r="E110" s="8">
        <f t="shared" si="10"/>
        <v>200000</v>
      </c>
    </row>
    <row r="111" spans="1:5" ht="200.25" customHeight="1">
      <c r="A111" s="22" t="s">
        <v>115</v>
      </c>
      <c r="B111" s="26" t="s">
        <v>323</v>
      </c>
      <c r="C111" s="8">
        <f>C112</f>
        <v>426000</v>
      </c>
      <c r="D111" s="8">
        <f t="shared" si="10"/>
        <v>200000</v>
      </c>
      <c r="E111" s="8">
        <f t="shared" si="10"/>
        <v>200000</v>
      </c>
    </row>
    <row r="112" spans="1:5" ht="207.75" customHeight="1">
      <c r="A112" s="22" t="s">
        <v>116</v>
      </c>
      <c r="B112" s="26" t="s">
        <v>324</v>
      </c>
      <c r="C112" s="8">
        <f>C113</f>
        <v>426000</v>
      </c>
      <c r="D112" s="8">
        <f t="shared" si="10"/>
        <v>200000</v>
      </c>
      <c r="E112" s="8">
        <f t="shared" si="10"/>
        <v>200000</v>
      </c>
    </row>
    <row r="113" spans="1:5" ht="204" customHeight="1">
      <c r="A113" s="22" t="s">
        <v>43</v>
      </c>
      <c r="B113" s="26" t="s">
        <v>325</v>
      </c>
      <c r="C113" s="8">
        <f>200000+50300+15000+160700</f>
        <v>426000</v>
      </c>
      <c r="D113" s="8">
        <v>200000</v>
      </c>
      <c r="E113" s="8">
        <v>200000</v>
      </c>
    </row>
    <row r="114" spans="1:5" ht="88.5" customHeight="1">
      <c r="A114" s="22" t="s">
        <v>44</v>
      </c>
      <c r="B114" s="30" t="s">
        <v>230</v>
      </c>
      <c r="C114" s="11">
        <f>C115+C120</f>
        <v>629296.3</v>
      </c>
      <c r="D114" s="11">
        <f>D115</f>
        <v>150000</v>
      </c>
      <c r="E114" s="11">
        <f>E115</f>
        <v>150000</v>
      </c>
    </row>
    <row r="115" spans="1:5" ht="84" customHeight="1">
      <c r="A115" s="22" t="s">
        <v>62</v>
      </c>
      <c r="B115" s="39" t="s">
        <v>229</v>
      </c>
      <c r="C115" s="11">
        <f>C118+C116</f>
        <v>598700</v>
      </c>
      <c r="D115" s="11">
        <f>D118+D116</f>
        <v>150000</v>
      </c>
      <c r="E115" s="11">
        <f>E118+E116</f>
        <v>150000</v>
      </c>
    </row>
    <row r="116" spans="1:5" ht="145.5" customHeight="1">
      <c r="A116" s="22" t="s">
        <v>217</v>
      </c>
      <c r="B116" s="30" t="s">
        <v>218</v>
      </c>
      <c r="C116" s="11">
        <f>C117</f>
        <v>440000</v>
      </c>
      <c r="D116" s="11">
        <f>D117</f>
        <v>50000</v>
      </c>
      <c r="E116" s="11">
        <f>E117</f>
        <v>50000</v>
      </c>
    </row>
    <row r="117" spans="1:5" ht="140.25" customHeight="1">
      <c r="A117" s="22" t="s">
        <v>219</v>
      </c>
      <c r="B117" s="30" t="s">
        <v>218</v>
      </c>
      <c r="C117" s="11">
        <f>50000+390000</f>
        <v>440000</v>
      </c>
      <c r="D117" s="11">
        <v>50000</v>
      </c>
      <c r="E117" s="11">
        <v>50000</v>
      </c>
    </row>
    <row r="118" spans="1:5" ht="102.75" customHeight="1">
      <c r="A118" s="44" t="s">
        <v>134</v>
      </c>
      <c r="B118" s="39" t="s">
        <v>185</v>
      </c>
      <c r="C118" s="11">
        <f>C119</f>
        <v>158700</v>
      </c>
      <c r="D118" s="11">
        <f>D119</f>
        <v>100000</v>
      </c>
      <c r="E118" s="11">
        <f>E119</f>
        <v>100000</v>
      </c>
    </row>
    <row r="119" spans="1:5" ht="102.75" customHeight="1">
      <c r="A119" s="44" t="s">
        <v>133</v>
      </c>
      <c r="B119" s="39" t="s">
        <v>185</v>
      </c>
      <c r="C119" s="11">
        <f>100000+38000+20700</f>
        <v>158700</v>
      </c>
      <c r="D119" s="41">
        <v>100000</v>
      </c>
      <c r="E119" s="41">
        <v>100000</v>
      </c>
    </row>
    <row r="120" spans="1:5" ht="118.5" customHeight="1">
      <c r="A120" s="44" t="s">
        <v>317</v>
      </c>
      <c r="B120" s="39" t="s">
        <v>318</v>
      </c>
      <c r="C120" s="11">
        <f aca="true" t="shared" si="11" ref="C120:E121">C121</f>
        <v>30596.3</v>
      </c>
      <c r="D120" s="11">
        <f t="shared" si="11"/>
        <v>0</v>
      </c>
      <c r="E120" s="11">
        <f t="shared" si="11"/>
        <v>0</v>
      </c>
    </row>
    <row r="121" spans="1:5" ht="121.5" customHeight="1">
      <c r="A121" s="44" t="s">
        <v>313</v>
      </c>
      <c r="B121" s="39" t="s">
        <v>315</v>
      </c>
      <c r="C121" s="11">
        <f t="shared" si="11"/>
        <v>30596.3</v>
      </c>
      <c r="D121" s="11">
        <f t="shared" si="11"/>
        <v>0</v>
      </c>
      <c r="E121" s="11">
        <f t="shared" si="11"/>
        <v>0</v>
      </c>
    </row>
    <row r="122" spans="1:5" ht="118.5" customHeight="1">
      <c r="A122" s="44" t="s">
        <v>314</v>
      </c>
      <c r="B122" s="39" t="s">
        <v>315</v>
      </c>
      <c r="C122" s="11">
        <v>30596.3</v>
      </c>
      <c r="D122" s="41">
        <v>0</v>
      </c>
      <c r="E122" s="41">
        <v>0</v>
      </c>
    </row>
    <row r="123" spans="1:5" ht="37.5">
      <c r="A123" s="31" t="s">
        <v>45</v>
      </c>
      <c r="B123" s="32" t="s">
        <v>153</v>
      </c>
      <c r="C123" s="35">
        <f>C124+C129+C142+C139+C136+C134</f>
        <v>807505.24</v>
      </c>
      <c r="D123" s="35">
        <f>D124+D129+D142+D139+D136+D134</f>
        <v>501000</v>
      </c>
      <c r="E123" s="35">
        <f>E124+E129+E142+E139+E136+E134</f>
        <v>501000</v>
      </c>
    </row>
    <row r="124" spans="1:5" ht="56.25">
      <c r="A124" s="22" t="s">
        <v>46</v>
      </c>
      <c r="B124" s="30" t="s">
        <v>8</v>
      </c>
      <c r="C124" s="8">
        <f>C125+C127</f>
        <v>9199.96</v>
      </c>
      <c r="D124" s="8">
        <f>D125+D127</f>
        <v>10000</v>
      </c>
      <c r="E124" s="8">
        <f>E125+E127</f>
        <v>10000</v>
      </c>
    </row>
    <row r="125" spans="1:5" ht="159.75" customHeight="1">
      <c r="A125" s="22" t="s">
        <v>117</v>
      </c>
      <c r="B125" s="46" t="s">
        <v>228</v>
      </c>
      <c r="C125" s="8">
        <f>C126</f>
        <v>8950</v>
      </c>
      <c r="D125" s="8">
        <f>D126</f>
        <v>10000</v>
      </c>
      <c r="E125" s="8">
        <f>E126</f>
        <v>10000</v>
      </c>
    </row>
    <row r="126" spans="1:5" ht="164.25" customHeight="1">
      <c r="A126" s="22" t="s">
        <v>88</v>
      </c>
      <c r="B126" s="46" t="s">
        <v>228</v>
      </c>
      <c r="C126" s="47">
        <f>10000-1000-50</f>
        <v>8950</v>
      </c>
      <c r="D126" s="47">
        <v>10000</v>
      </c>
      <c r="E126" s="47">
        <v>10000</v>
      </c>
    </row>
    <row r="127" spans="1:5" ht="128.25" customHeight="1">
      <c r="A127" s="22" t="s">
        <v>298</v>
      </c>
      <c r="B127" s="46" t="s">
        <v>301</v>
      </c>
      <c r="C127" s="47">
        <f>C128</f>
        <v>249.96</v>
      </c>
      <c r="D127" s="47">
        <f>D128</f>
        <v>0</v>
      </c>
      <c r="E127" s="47">
        <f>E128</f>
        <v>0</v>
      </c>
    </row>
    <row r="128" spans="1:5" ht="126.75" customHeight="1">
      <c r="A128" s="22" t="s">
        <v>299</v>
      </c>
      <c r="B128" s="46" t="s">
        <v>300</v>
      </c>
      <c r="C128" s="47">
        <f>199.96+50</f>
        <v>249.96</v>
      </c>
      <c r="D128" s="47">
        <v>0</v>
      </c>
      <c r="E128" s="47">
        <v>0</v>
      </c>
    </row>
    <row r="129" spans="1:5" ht="243.75" customHeight="1">
      <c r="A129" s="22" t="s">
        <v>47</v>
      </c>
      <c r="B129" s="26" t="s">
        <v>77</v>
      </c>
      <c r="C129" s="40">
        <f>C132+C130</f>
        <v>48000</v>
      </c>
      <c r="D129" s="40">
        <f>D132+D130</f>
        <v>48000</v>
      </c>
      <c r="E129" s="40">
        <f>E132+E130</f>
        <v>48000</v>
      </c>
    </row>
    <row r="130" spans="1:5" ht="78.75" customHeight="1">
      <c r="A130" s="22" t="s">
        <v>154</v>
      </c>
      <c r="B130" s="39" t="s">
        <v>155</v>
      </c>
      <c r="C130" s="40">
        <f>C131</f>
        <v>3000</v>
      </c>
      <c r="D130" s="40">
        <f>D131</f>
        <v>3000</v>
      </c>
      <c r="E130" s="40">
        <f>E131</f>
        <v>3000</v>
      </c>
    </row>
    <row r="131" spans="1:5" ht="81.75" customHeight="1">
      <c r="A131" s="22" t="s">
        <v>156</v>
      </c>
      <c r="B131" s="39" t="s">
        <v>155</v>
      </c>
      <c r="C131" s="40">
        <v>3000</v>
      </c>
      <c r="D131" s="40">
        <v>3000</v>
      </c>
      <c r="E131" s="40">
        <v>3000</v>
      </c>
    </row>
    <row r="132" spans="1:5" ht="39" customHeight="1">
      <c r="A132" s="22" t="s">
        <v>48</v>
      </c>
      <c r="B132" s="30" t="s">
        <v>9</v>
      </c>
      <c r="C132" s="40">
        <f>C133</f>
        <v>45000</v>
      </c>
      <c r="D132" s="40">
        <f>D133</f>
        <v>45000</v>
      </c>
      <c r="E132" s="40">
        <f>E133</f>
        <v>45000</v>
      </c>
    </row>
    <row r="133" spans="1:5" ht="38.25" customHeight="1">
      <c r="A133" s="22" t="s">
        <v>49</v>
      </c>
      <c r="B133" s="30" t="s">
        <v>9</v>
      </c>
      <c r="C133" s="40">
        <v>45000</v>
      </c>
      <c r="D133" s="40">
        <v>45000</v>
      </c>
      <c r="E133" s="40">
        <v>45000</v>
      </c>
    </row>
    <row r="134" spans="1:5" ht="120" customHeight="1">
      <c r="A134" s="22" t="s">
        <v>277</v>
      </c>
      <c r="B134" s="30" t="s">
        <v>278</v>
      </c>
      <c r="C134" s="40">
        <f>C135</f>
        <v>7000</v>
      </c>
      <c r="D134" s="40">
        <f>D135</f>
        <v>0</v>
      </c>
      <c r="E134" s="40">
        <f>E135</f>
        <v>0</v>
      </c>
    </row>
    <row r="135" spans="1:5" ht="130.5" customHeight="1">
      <c r="A135" s="22" t="s">
        <v>279</v>
      </c>
      <c r="B135" s="30" t="s">
        <v>278</v>
      </c>
      <c r="C135" s="40">
        <f>6000+1000</f>
        <v>7000</v>
      </c>
      <c r="D135" s="40">
        <v>0</v>
      </c>
      <c r="E135" s="40">
        <v>0</v>
      </c>
    </row>
    <row r="136" spans="1:5" ht="123" customHeight="1">
      <c r="A136" s="22" t="s">
        <v>220</v>
      </c>
      <c r="B136" s="30" t="s">
        <v>222</v>
      </c>
      <c r="C136" s="40">
        <f aca="true" t="shared" si="12" ref="C136:E137">C137</f>
        <v>3000</v>
      </c>
      <c r="D136" s="40">
        <f t="shared" si="12"/>
        <v>3000</v>
      </c>
      <c r="E136" s="40">
        <f t="shared" si="12"/>
        <v>3000</v>
      </c>
    </row>
    <row r="137" spans="1:5" ht="149.25" customHeight="1">
      <c r="A137" s="22" t="s">
        <v>221</v>
      </c>
      <c r="B137" s="30" t="s">
        <v>223</v>
      </c>
      <c r="C137" s="40">
        <f t="shared" si="12"/>
        <v>3000</v>
      </c>
      <c r="D137" s="40">
        <f t="shared" si="12"/>
        <v>3000</v>
      </c>
      <c r="E137" s="40">
        <f t="shared" si="12"/>
        <v>3000</v>
      </c>
    </row>
    <row r="138" spans="1:5" ht="149.25" customHeight="1">
      <c r="A138" s="22" t="s">
        <v>224</v>
      </c>
      <c r="B138" s="30" t="s">
        <v>223</v>
      </c>
      <c r="C138" s="40">
        <v>3000</v>
      </c>
      <c r="D138" s="40">
        <v>3000</v>
      </c>
      <c r="E138" s="40">
        <v>3000</v>
      </c>
    </row>
    <row r="139" spans="1:5" ht="136.5" customHeight="1">
      <c r="A139" s="22" t="s">
        <v>89</v>
      </c>
      <c r="B139" s="30" t="s">
        <v>90</v>
      </c>
      <c r="C139" s="11">
        <f>C140+C141</f>
        <v>10000</v>
      </c>
      <c r="D139" s="11">
        <f>D140+D141</f>
        <v>10000</v>
      </c>
      <c r="E139" s="11">
        <f>E140+E141</f>
        <v>10000</v>
      </c>
    </row>
    <row r="140" spans="1:5" ht="135" customHeight="1">
      <c r="A140" s="22" t="s">
        <v>91</v>
      </c>
      <c r="B140" s="30" t="s">
        <v>90</v>
      </c>
      <c r="C140" s="11">
        <f>10000-2000</f>
        <v>8000</v>
      </c>
      <c r="D140" s="11">
        <v>10000</v>
      </c>
      <c r="E140" s="11">
        <v>10000</v>
      </c>
    </row>
    <row r="141" spans="1:5" ht="135" customHeight="1">
      <c r="A141" s="22" t="s">
        <v>316</v>
      </c>
      <c r="B141" s="30" t="s">
        <v>90</v>
      </c>
      <c r="C141" s="11">
        <v>2000</v>
      </c>
      <c r="D141" s="11">
        <v>0</v>
      </c>
      <c r="E141" s="11">
        <v>0</v>
      </c>
    </row>
    <row r="142" spans="1:5" ht="56.25">
      <c r="A142" s="22" t="s">
        <v>50</v>
      </c>
      <c r="B142" s="30" t="s">
        <v>157</v>
      </c>
      <c r="C142" s="40">
        <f>C143</f>
        <v>730305.28</v>
      </c>
      <c r="D142" s="40">
        <f>D143</f>
        <v>430000</v>
      </c>
      <c r="E142" s="40">
        <f>E143</f>
        <v>430000</v>
      </c>
    </row>
    <row r="143" spans="1:5" ht="87.75" customHeight="1">
      <c r="A143" s="22" t="s">
        <v>51</v>
      </c>
      <c r="B143" s="30" t="s">
        <v>158</v>
      </c>
      <c r="C143" s="40">
        <f>C144+C148+C149+C145+C147+C146</f>
        <v>730305.28</v>
      </c>
      <c r="D143" s="40">
        <f>D144+D148+D149+D145+D147+D146</f>
        <v>430000</v>
      </c>
      <c r="E143" s="40">
        <f>E144+E148+E149+E145+E147+E146</f>
        <v>430000</v>
      </c>
    </row>
    <row r="144" spans="1:5" ht="84" customHeight="1">
      <c r="A144" s="22" t="s">
        <v>52</v>
      </c>
      <c r="B144" s="30" t="s">
        <v>159</v>
      </c>
      <c r="C144" s="11">
        <f>160000-10000</f>
        <v>150000</v>
      </c>
      <c r="D144" s="11">
        <v>160000</v>
      </c>
      <c r="E144" s="11">
        <v>160000</v>
      </c>
    </row>
    <row r="145" spans="1:5" ht="84" customHeight="1">
      <c r="A145" s="22" t="s">
        <v>231</v>
      </c>
      <c r="B145" s="30" t="s">
        <v>159</v>
      </c>
      <c r="C145" s="11">
        <f>10000+197800.04+35000+97455.24</f>
        <v>340255.28</v>
      </c>
      <c r="D145" s="11">
        <v>10000</v>
      </c>
      <c r="E145" s="11">
        <v>10000</v>
      </c>
    </row>
    <row r="146" spans="1:5" ht="84" customHeight="1">
      <c r="A146" s="22" t="s">
        <v>280</v>
      </c>
      <c r="B146" s="30" t="s">
        <v>159</v>
      </c>
      <c r="C146" s="11">
        <v>5050</v>
      </c>
      <c r="D146" s="11">
        <v>0</v>
      </c>
      <c r="E146" s="11">
        <v>0</v>
      </c>
    </row>
    <row r="147" spans="1:5" ht="84" customHeight="1">
      <c r="A147" s="22" t="s">
        <v>232</v>
      </c>
      <c r="B147" s="30" t="s">
        <v>159</v>
      </c>
      <c r="C147" s="11">
        <v>5000</v>
      </c>
      <c r="D147" s="11">
        <v>5000</v>
      </c>
      <c r="E147" s="11">
        <v>5000</v>
      </c>
    </row>
    <row r="148" spans="1:5" ht="76.5" customHeight="1">
      <c r="A148" s="22" t="s">
        <v>53</v>
      </c>
      <c r="B148" s="30" t="s">
        <v>63</v>
      </c>
      <c r="C148" s="11">
        <v>220000</v>
      </c>
      <c r="D148" s="34">
        <v>220000</v>
      </c>
      <c r="E148" s="34">
        <v>220000</v>
      </c>
    </row>
    <row r="149" spans="1:5" ht="76.5" customHeight="1">
      <c r="A149" s="22" t="s">
        <v>187</v>
      </c>
      <c r="B149" s="30" t="s">
        <v>63</v>
      </c>
      <c r="C149" s="11">
        <f>35000-25000</f>
        <v>10000</v>
      </c>
      <c r="D149" s="11">
        <v>35000</v>
      </c>
      <c r="E149" s="11">
        <v>35000</v>
      </c>
    </row>
    <row r="150" spans="1:5" s="9" customFormat="1" ht="38.25" customHeight="1" hidden="1">
      <c r="A150" s="31" t="s">
        <v>135</v>
      </c>
      <c r="B150" s="32" t="s">
        <v>136</v>
      </c>
      <c r="C150" s="20">
        <v>0</v>
      </c>
      <c r="D150" s="20">
        <v>0</v>
      </c>
      <c r="E150" s="20">
        <v>0</v>
      </c>
    </row>
    <row r="151" spans="1:5" s="9" customFormat="1" ht="38.25" customHeight="1">
      <c r="A151" s="31" t="s">
        <v>281</v>
      </c>
      <c r="B151" s="32" t="s">
        <v>282</v>
      </c>
      <c r="C151" s="20">
        <f aca="true" t="shared" si="13" ref="C151:E153">C152</f>
        <v>9800</v>
      </c>
      <c r="D151" s="20">
        <f t="shared" si="13"/>
        <v>0</v>
      </c>
      <c r="E151" s="20">
        <f t="shared" si="13"/>
        <v>0</v>
      </c>
    </row>
    <row r="152" spans="1:5" s="9" customFormat="1" ht="38.25" customHeight="1">
      <c r="A152" s="22" t="s">
        <v>283</v>
      </c>
      <c r="B152" s="30" t="s">
        <v>284</v>
      </c>
      <c r="C152" s="11">
        <f t="shared" si="13"/>
        <v>9800</v>
      </c>
      <c r="D152" s="11">
        <f t="shared" si="13"/>
        <v>0</v>
      </c>
      <c r="E152" s="11">
        <f t="shared" si="13"/>
        <v>0</v>
      </c>
    </row>
    <row r="153" spans="1:5" s="9" customFormat="1" ht="38.25" customHeight="1">
      <c r="A153" s="48" t="s">
        <v>285</v>
      </c>
      <c r="B153" s="30" t="s">
        <v>286</v>
      </c>
      <c r="C153" s="11">
        <f t="shared" si="13"/>
        <v>9800</v>
      </c>
      <c r="D153" s="11">
        <f t="shared" si="13"/>
        <v>0</v>
      </c>
      <c r="E153" s="11">
        <f t="shared" si="13"/>
        <v>0</v>
      </c>
    </row>
    <row r="154" spans="1:5" s="9" customFormat="1" ht="38.25" customHeight="1">
      <c r="A154" s="48" t="s">
        <v>287</v>
      </c>
      <c r="B154" s="30" t="s">
        <v>286</v>
      </c>
      <c r="C154" s="11">
        <v>9800</v>
      </c>
      <c r="D154" s="11">
        <v>0</v>
      </c>
      <c r="E154" s="11">
        <v>0</v>
      </c>
    </row>
    <row r="155" spans="1:5" ht="42" customHeight="1">
      <c r="A155" s="31" t="s">
        <v>54</v>
      </c>
      <c r="B155" s="33" t="s">
        <v>307</v>
      </c>
      <c r="C155" s="21">
        <f>C156+C200+C203</f>
        <v>257911113.54999998</v>
      </c>
      <c r="D155" s="21">
        <f>D156+D200</f>
        <v>109181047.47</v>
      </c>
      <c r="E155" s="21">
        <f>E156+E200</f>
        <v>115612559.47</v>
      </c>
    </row>
    <row r="156" spans="1:5" ht="84" customHeight="1">
      <c r="A156" s="31" t="s">
        <v>76</v>
      </c>
      <c r="B156" s="33" t="s">
        <v>308</v>
      </c>
      <c r="C156" s="21">
        <f>C157+C164+C181+C196</f>
        <v>258245767.82</v>
      </c>
      <c r="D156" s="21">
        <f>D157+D164+D181</f>
        <v>109181047.47</v>
      </c>
      <c r="E156" s="21">
        <f>E157+E164+E181</f>
        <v>115612559.47</v>
      </c>
    </row>
    <row r="157" spans="1:5" ht="52.5" customHeight="1">
      <c r="A157" s="31" t="s">
        <v>188</v>
      </c>
      <c r="B157" s="32" t="s">
        <v>292</v>
      </c>
      <c r="C157" s="21">
        <f>C158+C161</f>
        <v>112243310</v>
      </c>
      <c r="D157" s="21">
        <f>D158+D161</f>
        <v>99099900</v>
      </c>
      <c r="E157" s="21">
        <f>E158+E161</f>
        <v>102491500</v>
      </c>
    </row>
    <row r="158" spans="1:5" ht="42.75" customHeight="1">
      <c r="A158" s="22" t="s">
        <v>189</v>
      </c>
      <c r="B158" s="30" t="s">
        <v>160</v>
      </c>
      <c r="C158" s="8">
        <f aca="true" t="shared" si="14" ref="C158:E159">C159</f>
        <v>104359500</v>
      </c>
      <c r="D158" s="8">
        <f t="shared" si="14"/>
        <v>99099900</v>
      </c>
      <c r="E158" s="8">
        <f t="shared" si="14"/>
        <v>102491500</v>
      </c>
    </row>
    <row r="159" spans="1:5" ht="63.75" customHeight="1">
      <c r="A159" s="22" t="s">
        <v>190</v>
      </c>
      <c r="B159" s="30" t="s">
        <v>161</v>
      </c>
      <c r="C159" s="8">
        <f t="shared" si="14"/>
        <v>104359500</v>
      </c>
      <c r="D159" s="8">
        <f t="shared" si="14"/>
        <v>99099900</v>
      </c>
      <c r="E159" s="8">
        <f t="shared" si="14"/>
        <v>102491500</v>
      </c>
    </row>
    <row r="160" spans="1:5" ht="68.25" customHeight="1">
      <c r="A160" s="22" t="s">
        <v>191</v>
      </c>
      <c r="B160" s="30" t="s">
        <v>161</v>
      </c>
      <c r="C160" s="8">
        <v>104359500</v>
      </c>
      <c r="D160" s="34">
        <v>99099900</v>
      </c>
      <c r="E160" s="34">
        <v>102491500</v>
      </c>
    </row>
    <row r="161" spans="1:5" ht="66" customHeight="1">
      <c r="A161" s="22" t="s">
        <v>266</v>
      </c>
      <c r="B161" s="30" t="s">
        <v>291</v>
      </c>
      <c r="C161" s="8">
        <f aca="true" t="shared" si="15" ref="C161:E162">C162</f>
        <v>7883810</v>
      </c>
      <c r="D161" s="8">
        <f t="shared" si="15"/>
        <v>0</v>
      </c>
      <c r="E161" s="8">
        <f t="shared" si="15"/>
        <v>0</v>
      </c>
    </row>
    <row r="162" spans="1:5" ht="86.25" customHeight="1">
      <c r="A162" s="22" t="s">
        <v>267</v>
      </c>
      <c r="B162" s="30" t="s">
        <v>290</v>
      </c>
      <c r="C162" s="8">
        <f t="shared" si="15"/>
        <v>7883810</v>
      </c>
      <c r="D162" s="8">
        <f t="shared" si="15"/>
        <v>0</v>
      </c>
      <c r="E162" s="8">
        <f t="shared" si="15"/>
        <v>0</v>
      </c>
    </row>
    <row r="163" spans="1:5" ht="85.5" customHeight="1">
      <c r="A163" s="22" t="s">
        <v>268</v>
      </c>
      <c r="B163" s="30" t="s">
        <v>290</v>
      </c>
      <c r="C163" s="8">
        <f>4817260+3066550</f>
        <v>7883810</v>
      </c>
      <c r="D163" s="34">
        <v>0</v>
      </c>
      <c r="E163" s="34">
        <v>0</v>
      </c>
    </row>
    <row r="164" spans="1:5" s="9" customFormat="1" ht="66.75" customHeight="1">
      <c r="A164" s="31" t="s">
        <v>192</v>
      </c>
      <c r="B164" s="33" t="s">
        <v>309</v>
      </c>
      <c r="C164" s="21">
        <f>C177+C174+C168+C171+C165</f>
        <v>29628440.130000003</v>
      </c>
      <c r="D164" s="21">
        <f>D177+D174+D168+D171+D165</f>
        <v>494080</v>
      </c>
      <c r="E164" s="21">
        <f>E177+E174+E168+E171+E165</f>
        <v>494080</v>
      </c>
    </row>
    <row r="165" spans="1:5" s="9" customFormat="1" ht="79.5" customHeight="1">
      <c r="A165" s="22" t="s">
        <v>304</v>
      </c>
      <c r="B165" s="26" t="s">
        <v>303</v>
      </c>
      <c r="C165" s="8">
        <f aca="true" t="shared" si="16" ref="C165:E166">C166</f>
        <v>9890345</v>
      </c>
      <c r="D165" s="8">
        <f t="shared" si="16"/>
        <v>0</v>
      </c>
      <c r="E165" s="8">
        <f t="shared" si="16"/>
        <v>0</v>
      </c>
    </row>
    <row r="166" spans="1:5" s="9" customFormat="1" ht="87" customHeight="1">
      <c r="A166" s="22" t="s">
        <v>302</v>
      </c>
      <c r="B166" s="26" t="s">
        <v>305</v>
      </c>
      <c r="C166" s="8">
        <f t="shared" si="16"/>
        <v>9890345</v>
      </c>
      <c r="D166" s="8">
        <f t="shared" si="16"/>
        <v>0</v>
      </c>
      <c r="E166" s="8">
        <f t="shared" si="16"/>
        <v>0</v>
      </c>
    </row>
    <row r="167" spans="1:5" s="9" customFormat="1" ht="87" customHeight="1">
      <c r="A167" s="22" t="s">
        <v>306</v>
      </c>
      <c r="B167" s="26" t="s">
        <v>305</v>
      </c>
      <c r="C167" s="8">
        <v>9890345</v>
      </c>
      <c r="D167" s="8">
        <v>0</v>
      </c>
      <c r="E167" s="8">
        <v>0</v>
      </c>
    </row>
    <row r="168" spans="1:5" s="9" customFormat="1" ht="98.25" customHeight="1">
      <c r="A168" s="45" t="s">
        <v>247</v>
      </c>
      <c r="B168" s="39" t="s">
        <v>248</v>
      </c>
      <c r="C168" s="8">
        <f aca="true" t="shared" si="17" ref="C168:E169">C169</f>
        <v>1914021.6</v>
      </c>
      <c r="D168" s="8">
        <f t="shared" si="17"/>
        <v>0</v>
      </c>
      <c r="E168" s="8">
        <f t="shared" si="17"/>
        <v>0</v>
      </c>
    </row>
    <row r="169" spans="1:5" s="9" customFormat="1" ht="118.5" customHeight="1">
      <c r="A169" s="45" t="s">
        <v>245</v>
      </c>
      <c r="B169" s="39" t="s">
        <v>249</v>
      </c>
      <c r="C169" s="8">
        <f t="shared" si="17"/>
        <v>1914021.6</v>
      </c>
      <c r="D169" s="8">
        <f t="shared" si="17"/>
        <v>0</v>
      </c>
      <c r="E169" s="8">
        <f t="shared" si="17"/>
        <v>0</v>
      </c>
    </row>
    <row r="170" spans="1:5" s="9" customFormat="1" ht="116.25" customHeight="1">
      <c r="A170" s="45" t="s">
        <v>246</v>
      </c>
      <c r="B170" s="39" t="s">
        <v>249</v>
      </c>
      <c r="C170" s="8">
        <v>1914021.6</v>
      </c>
      <c r="D170" s="8">
        <v>0</v>
      </c>
      <c r="E170" s="8">
        <v>0</v>
      </c>
    </row>
    <row r="171" spans="1:5" s="9" customFormat="1" ht="66.75" customHeight="1">
      <c r="A171" s="45" t="s">
        <v>269</v>
      </c>
      <c r="B171" s="39" t="s">
        <v>289</v>
      </c>
      <c r="C171" s="8">
        <f aca="true" t="shared" si="18" ref="C171:E172">C172</f>
        <v>362492.95</v>
      </c>
      <c r="D171" s="8">
        <f t="shared" si="18"/>
        <v>0</v>
      </c>
      <c r="E171" s="8">
        <f t="shared" si="18"/>
        <v>0</v>
      </c>
    </row>
    <row r="172" spans="1:5" s="9" customFormat="1" ht="61.5" customHeight="1">
      <c r="A172" s="45" t="s">
        <v>270</v>
      </c>
      <c r="B172" s="39" t="s">
        <v>288</v>
      </c>
      <c r="C172" s="8">
        <f t="shared" si="18"/>
        <v>362492.95</v>
      </c>
      <c r="D172" s="8">
        <f t="shared" si="18"/>
        <v>0</v>
      </c>
      <c r="E172" s="8">
        <f t="shared" si="18"/>
        <v>0</v>
      </c>
    </row>
    <row r="173" spans="1:5" s="9" customFormat="1" ht="64.5" customHeight="1">
      <c r="A173" s="45" t="s">
        <v>265</v>
      </c>
      <c r="B173" s="39" t="s">
        <v>288</v>
      </c>
      <c r="C173" s="8">
        <v>362492.95</v>
      </c>
      <c r="D173" s="8">
        <v>0</v>
      </c>
      <c r="E173" s="8">
        <v>0</v>
      </c>
    </row>
    <row r="174" spans="1:5" s="9" customFormat="1" ht="53.25" customHeight="1">
      <c r="A174" s="45" t="s">
        <v>206</v>
      </c>
      <c r="B174" s="39" t="s">
        <v>227</v>
      </c>
      <c r="C174" s="8">
        <f aca="true" t="shared" si="19" ref="C174:E175">C175</f>
        <v>58693.6</v>
      </c>
      <c r="D174" s="8">
        <f t="shared" si="19"/>
        <v>8980</v>
      </c>
      <c r="E174" s="8">
        <f t="shared" si="19"/>
        <v>8980</v>
      </c>
    </row>
    <row r="175" spans="1:5" s="9" customFormat="1" ht="69" customHeight="1">
      <c r="A175" s="45" t="s">
        <v>207</v>
      </c>
      <c r="B175" s="39" t="s">
        <v>226</v>
      </c>
      <c r="C175" s="8">
        <f t="shared" si="19"/>
        <v>58693.6</v>
      </c>
      <c r="D175" s="8">
        <f t="shared" si="19"/>
        <v>8980</v>
      </c>
      <c r="E175" s="8">
        <f t="shared" si="19"/>
        <v>8980</v>
      </c>
    </row>
    <row r="176" spans="1:5" s="9" customFormat="1" ht="63" customHeight="1">
      <c r="A176" s="45" t="s">
        <v>208</v>
      </c>
      <c r="B176" s="39" t="s">
        <v>226</v>
      </c>
      <c r="C176" s="8">
        <f>3579+5169+49945.6</f>
        <v>58693.6</v>
      </c>
      <c r="D176" s="8">
        <v>8980</v>
      </c>
      <c r="E176" s="8">
        <v>8980</v>
      </c>
    </row>
    <row r="177" spans="1:5" ht="32.25" customHeight="1">
      <c r="A177" s="22" t="s">
        <v>193</v>
      </c>
      <c r="B177" s="26" t="s">
        <v>310</v>
      </c>
      <c r="C177" s="8">
        <f>C178</f>
        <v>17402886.98</v>
      </c>
      <c r="D177" s="8">
        <f>D178</f>
        <v>485100</v>
      </c>
      <c r="E177" s="8">
        <f>E178</f>
        <v>485100</v>
      </c>
    </row>
    <row r="178" spans="1:5" ht="50.25" customHeight="1">
      <c r="A178" s="22" t="s">
        <v>194</v>
      </c>
      <c r="B178" s="26" t="s">
        <v>225</v>
      </c>
      <c r="C178" s="8">
        <f>SUM(C179:C180)</f>
        <v>17402886.98</v>
      </c>
      <c r="D178" s="8">
        <f>SUM(D179:D180)</f>
        <v>485100</v>
      </c>
      <c r="E178" s="8">
        <f>SUM(E179:E180)</f>
        <v>485100</v>
      </c>
    </row>
    <row r="179" spans="1:5" ht="48" customHeight="1">
      <c r="A179" s="22" t="s">
        <v>205</v>
      </c>
      <c r="B179" s="26" t="s">
        <v>225</v>
      </c>
      <c r="C179" s="8">
        <f>6466430-205791+593767+269000-6260639+5615861+1412780+86462+546480</f>
        <v>8524350</v>
      </c>
      <c r="D179" s="8">
        <v>0</v>
      </c>
      <c r="E179" s="8">
        <v>0</v>
      </c>
    </row>
    <row r="180" spans="1:5" ht="54.75" customHeight="1">
      <c r="A180" s="22" t="s">
        <v>195</v>
      </c>
      <c r="B180" s="26" t="s">
        <v>225</v>
      </c>
      <c r="C180" s="8">
        <f>1429221.88+29065.1+40000+7380250</f>
        <v>8878536.98</v>
      </c>
      <c r="D180" s="8">
        <v>485100</v>
      </c>
      <c r="E180" s="8">
        <v>485100</v>
      </c>
    </row>
    <row r="181" spans="1:5" ht="47.25" customHeight="1">
      <c r="A181" s="31" t="s">
        <v>196</v>
      </c>
      <c r="B181" s="32" t="s">
        <v>162</v>
      </c>
      <c r="C181" s="21">
        <f>C182+C193+C190+C187</f>
        <v>116233836.69</v>
      </c>
      <c r="D181" s="21">
        <f>D182+D193+D190+D187</f>
        <v>9587067.469999999</v>
      </c>
      <c r="E181" s="21">
        <f>E182+E193+E190+E187</f>
        <v>12626979.469999999</v>
      </c>
    </row>
    <row r="182" spans="1:5" ht="58.5" customHeight="1">
      <c r="A182" s="22" t="s">
        <v>197</v>
      </c>
      <c r="B182" s="30" t="s">
        <v>126</v>
      </c>
      <c r="C182" s="8">
        <f>C183</f>
        <v>2646040.69</v>
      </c>
      <c r="D182" s="8">
        <f>D183</f>
        <v>2495239.4699999997</v>
      </c>
      <c r="E182" s="8">
        <f>E183</f>
        <v>2495239.4699999997</v>
      </c>
    </row>
    <row r="183" spans="1:5" ht="75" customHeight="1">
      <c r="A183" s="22" t="s">
        <v>198</v>
      </c>
      <c r="B183" s="30" t="s">
        <v>127</v>
      </c>
      <c r="C183" s="8">
        <f>SUM(C184:C186)</f>
        <v>2646040.69</v>
      </c>
      <c r="D183" s="8">
        <f>SUM(D184:D186)</f>
        <v>2495239.4699999997</v>
      </c>
      <c r="E183" s="8">
        <f>SUM(E184:E186)</f>
        <v>2495239.4699999997</v>
      </c>
    </row>
    <row r="184" spans="1:5" ht="82.5" customHeight="1">
      <c r="A184" s="22" t="s">
        <v>199</v>
      </c>
      <c r="B184" s="30" t="s">
        <v>163</v>
      </c>
      <c r="C184" s="8">
        <f>433235.5+1012704-1012704</f>
        <v>433235.5</v>
      </c>
      <c r="D184" s="8">
        <f>420107.5+7088928-7088928</f>
        <v>420107.5</v>
      </c>
      <c r="E184" s="8">
        <f>420107.5+10127040-10127040</f>
        <v>420107.5</v>
      </c>
    </row>
    <row r="185" spans="1:5" ht="75" customHeight="1">
      <c r="A185" s="22" t="s">
        <v>200</v>
      </c>
      <c r="B185" s="30" t="s">
        <v>127</v>
      </c>
      <c r="C185" s="8">
        <v>2088871.97</v>
      </c>
      <c r="D185" s="8">
        <v>2067631.97</v>
      </c>
      <c r="E185" s="8">
        <v>2067631.97</v>
      </c>
    </row>
    <row r="186" spans="1:5" ht="75" customHeight="1">
      <c r="A186" s="22" t="s">
        <v>201</v>
      </c>
      <c r="B186" s="30" t="s">
        <v>127</v>
      </c>
      <c r="C186" s="8">
        <v>123933.22</v>
      </c>
      <c r="D186" s="8">
        <v>7500</v>
      </c>
      <c r="E186" s="8">
        <v>7500</v>
      </c>
    </row>
    <row r="187" spans="1:5" ht="126" customHeight="1">
      <c r="A187" s="22" t="s">
        <v>297</v>
      </c>
      <c r="B187" s="30" t="s">
        <v>296</v>
      </c>
      <c r="C187" s="8">
        <f aca="true" t="shared" si="20" ref="C187:E188">C188</f>
        <v>757500</v>
      </c>
      <c r="D187" s="8">
        <f t="shared" si="20"/>
        <v>7088928</v>
      </c>
      <c r="E187" s="8">
        <f t="shared" si="20"/>
        <v>10127040</v>
      </c>
    </row>
    <row r="188" spans="1:5" ht="113.25" customHeight="1">
      <c r="A188" s="22" t="s">
        <v>295</v>
      </c>
      <c r="B188" s="30" t="s">
        <v>294</v>
      </c>
      <c r="C188" s="8">
        <f t="shared" si="20"/>
        <v>757500</v>
      </c>
      <c r="D188" s="8">
        <f t="shared" si="20"/>
        <v>7088928</v>
      </c>
      <c r="E188" s="8">
        <f t="shared" si="20"/>
        <v>10127040</v>
      </c>
    </row>
    <row r="189" spans="1:5" ht="121.5" customHeight="1">
      <c r="A189" s="22" t="s">
        <v>293</v>
      </c>
      <c r="B189" s="30" t="s">
        <v>294</v>
      </c>
      <c r="C189" s="8">
        <f>1012704-255204</f>
        <v>757500</v>
      </c>
      <c r="D189" s="8">
        <v>7088928</v>
      </c>
      <c r="E189" s="8">
        <v>10127040</v>
      </c>
    </row>
    <row r="190" spans="1:5" ht="117" customHeight="1">
      <c r="A190" s="22" t="s">
        <v>236</v>
      </c>
      <c r="B190" s="30" t="s">
        <v>237</v>
      </c>
      <c r="C190" s="8">
        <f aca="true" t="shared" si="21" ref="C190:E191">C191</f>
        <v>42817</v>
      </c>
      <c r="D190" s="8">
        <f t="shared" si="21"/>
        <v>2900</v>
      </c>
      <c r="E190" s="8">
        <f t="shared" si="21"/>
        <v>4700</v>
      </c>
    </row>
    <row r="191" spans="1:5" ht="118.5" customHeight="1">
      <c r="A191" s="22" t="s">
        <v>238</v>
      </c>
      <c r="B191" s="30" t="s">
        <v>239</v>
      </c>
      <c r="C191" s="8">
        <f t="shared" si="21"/>
        <v>42817</v>
      </c>
      <c r="D191" s="8">
        <f t="shared" si="21"/>
        <v>2900</v>
      </c>
      <c r="E191" s="8">
        <f t="shared" si="21"/>
        <v>4700</v>
      </c>
    </row>
    <row r="192" spans="1:5" ht="118.5" customHeight="1">
      <c r="A192" s="22" t="s">
        <v>240</v>
      </c>
      <c r="B192" s="30" t="s">
        <v>239</v>
      </c>
      <c r="C192" s="8">
        <v>42817</v>
      </c>
      <c r="D192" s="8">
        <v>2900</v>
      </c>
      <c r="E192" s="8">
        <v>4700</v>
      </c>
    </row>
    <row r="193" spans="1:5" ht="27.75" customHeight="1">
      <c r="A193" s="22" t="s">
        <v>202</v>
      </c>
      <c r="B193" s="30" t="s">
        <v>128</v>
      </c>
      <c r="C193" s="8">
        <f aca="true" t="shared" si="22" ref="C193:E194">C194</f>
        <v>112787479</v>
      </c>
      <c r="D193" s="8">
        <f t="shared" si="22"/>
        <v>0</v>
      </c>
      <c r="E193" s="8">
        <f t="shared" si="22"/>
        <v>0</v>
      </c>
    </row>
    <row r="194" spans="1:5" ht="37.5" customHeight="1">
      <c r="A194" s="22" t="s">
        <v>203</v>
      </c>
      <c r="B194" s="30" t="s">
        <v>129</v>
      </c>
      <c r="C194" s="8">
        <f t="shared" si="22"/>
        <v>112787479</v>
      </c>
      <c r="D194" s="8">
        <f t="shared" si="22"/>
        <v>0</v>
      </c>
      <c r="E194" s="8">
        <f t="shared" si="22"/>
        <v>0</v>
      </c>
    </row>
    <row r="195" spans="1:5" ht="37.5" customHeight="1">
      <c r="A195" s="22" t="s">
        <v>204</v>
      </c>
      <c r="B195" s="30" t="s">
        <v>130</v>
      </c>
      <c r="C195" s="8">
        <f>109744205+3043274</f>
        <v>112787479</v>
      </c>
      <c r="D195" s="8">
        <v>0</v>
      </c>
      <c r="E195" s="8">
        <v>0</v>
      </c>
    </row>
    <row r="196" spans="1:5" ht="28.5" customHeight="1">
      <c r="A196" s="31" t="s">
        <v>250</v>
      </c>
      <c r="B196" s="32" t="s">
        <v>251</v>
      </c>
      <c r="C196" s="21">
        <f aca="true" t="shared" si="23" ref="C196:E198">C197</f>
        <v>140181</v>
      </c>
      <c r="D196" s="21">
        <f t="shared" si="23"/>
        <v>0</v>
      </c>
      <c r="E196" s="21">
        <f t="shared" si="23"/>
        <v>0</v>
      </c>
    </row>
    <row r="197" spans="1:5" ht="141.75" customHeight="1">
      <c r="A197" s="22" t="s">
        <v>252</v>
      </c>
      <c r="B197" s="30" t="s">
        <v>253</v>
      </c>
      <c r="C197" s="8">
        <f t="shared" si="23"/>
        <v>140181</v>
      </c>
      <c r="D197" s="8">
        <f t="shared" si="23"/>
        <v>0</v>
      </c>
      <c r="E197" s="8">
        <f t="shared" si="23"/>
        <v>0</v>
      </c>
    </row>
    <row r="198" spans="1:5" ht="137.25" customHeight="1">
      <c r="A198" s="22" t="s">
        <v>254</v>
      </c>
      <c r="B198" s="30" t="s">
        <v>255</v>
      </c>
      <c r="C198" s="8">
        <f t="shared" si="23"/>
        <v>140181</v>
      </c>
      <c r="D198" s="8">
        <f t="shared" si="23"/>
        <v>0</v>
      </c>
      <c r="E198" s="8">
        <f t="shared" si="23"/>
        <v>0</v>
      </c>
    </row>
    <row r="199" spans="1:5" ht="144" customHeight="1">
      <c r="A199" s="22" t="s">
        <v>256</v>
      </c>
      <c r="B199" s="30" t="s">
        <v>255</v>
      </c>
      <c r="C199" s="8">
        <v>140181</v>
      </c>
      <c r="D199" s="8">
        <v>0</v>
      </c>
      <c r="E199" s="8">
        <v>0</v>
      </c>
    </row>
    <row r="200" spans="1:5" s="9" customFormat="1" ht="230.25" customHeight="1">
      <c r="A200" s="31" t="s">
        <v>94</v>
      </c>
      <c r="B200" s="33" t="s">
        <v>243</v>
      </c>
      <c r="C200" s="21">
        <f aca="true" t="shared" si="24" ref="C200:E201">C201</f>
        <v>0</v>
      </c>
      <c r="D200" s="21">
        <f t="shared" si="24"/>
        <v>0</v>
      </c>
      <c r="E200" s="21">
        <f t="shared" si="24"/>
        <v>0</v>
      </c>
    </row>
    <row r="201" spans="1:5" ht="207" customHeight="1">
      <c r="A201" s="22" t="s">
        <v>95</v>
      </c>
      <c r="B201" s="26" t="s">
        <v>97</v>
      </c>
      <c r="C201" s="8">
        <f t="shared" si="24"/>
        <v>0</v>
      </c>
      <c r="D201" s="8">
        <f t="shared" si="24"/>
        <v>0</v>
      </c>
      <c r="E201" s="8">
        <f t="shared" si="24"/>
        <v>0</v>
      </c>
    </row>
    <row r="202" spans="1:5" ht="207" customHeight="1">
      <c r="A202" s="22" t="s">
        <v>96</v>
      </c>
      <c r="B202" s="26" t="s">
        <v>98</v>
      </c>
      <c r="C202" s="8">
        <v>0</v>
      </c>
      <c r="D202" s="34">
        <v>0</v>
      </c>
      <c r="E202" s="34">
        <v>0</v>
      </c>
    </row>
    <row r="203" spans="1:5" ht="115.5" customHeight="1">
      <c r="A203" s="31" t="s">
        <v>257</v>
      </c>
      <c r="B203" s="33" t="s">
        <v>264</v>
      </c>
      <c r="C203" s="21">
        <f aca="true" t="shared" si="25" ref="C203:E204">C204</f>
        <v>-334654.27</v>
      </c>
      <c r="D203" s="21">
        <f t="shared" si="25"/>
        <v>0</v>
      </c>
      <c r="E203" s="21">
        <f t="shared" si="25"/>
        <v>0</v>
      </c>
    </row>
    <row r="204" spans="1:5" ht="98.25" customHeight="1">
      <c r="A204" s="22" t="s">
        <v>258</v>
      </c>
      <c r="B204" s="26" t="s">
        <v>259</v>
      </c>
      <c r="C204" s="8">
        <f t="shared" si="25"/>
        <v>-334654.27</v>
      </c>
      <c r="D204" s="8">
        <f t="shared" si="25"/>
        <v>0</v>
      </c>
      <c r="E204" s="8">
        <f t="shared" si="25"/>
        <v>0</v>
      </c>
    </row>
    <row r="205" spans="1:5" ht="98.25" customHeight="1">
      <c r="A205" s="22" t="s">
        <v>260</v>
      </c>
      <c r="B205" s="26" t="s">
        <v>261</v>
      </c>
      <c r="C205" s="8">
        <f>C206+C207</f>
        <v>-334654.27</v>
      </c>
      <c r="D205" s="8">
        <f>D206+D207</f>
        <v>0</v>
      </c>
      <c r="E205" s="8">
        <f>E206+E207</f>
        <v>0</v>
      </c>
    </row>
    <row r="206" spans="1:5" ht="111" customHeight="1">
      <c r="A206" s="22" t="s">
        <v>263</v>
      </c>
      <c r="B206" s="26" t="s">
        <v>261</v>
      </c>
      <c r="C206" s="8">
        <v>-132332.32</v>
      </c>
      <c r="D206" s="34">
        <v>0</v>
      </c>
      <c r="E206" s="34">
        <v>0</v>
      </c>
    </row>
    <row r="207" spans="1:5" ht="105.75" customHeight="1">
      <c r="A207" s="22" t="s">
        <v>262</v>
      </c>
      <c r="B207" s="26" t="s">
        <v>261</v>
      </c>
      <c r="C207" s="8">
        <v>-202321.95</v>
      </c>
      <c r="D207" s="34">
        <v>0</v>
      </c>
      <c r="E207" s="34">
        <v>0</v>
      </c>
    </row>
    <row r="208" spans="1:5" ht="36" customHeight="1">
      <c r="A208" s="51" t="s">
        <v>319</v>
      </c>
      <c r="B208" s="52"/>
      <c r="C208" s="35">
        <f>C29+C155</f>
        <v>321532660.88</v>
      </c>
      <c r="D208" s="35">
        <f>D29+D155</f>
        <v>171966147.47</v>
      </c>
      <c r="E208" s="35">
        <f>E29+E155</f>
        <v>178397659.47</v>
      </c>
    </row>
    <row r="209" spans="3:5" ht="18.75">
      <c r="C209" s="5"/>
      <c r="E209" s="5" t="s">
        <v>334</v>
      </c>
    </row>
    <row r="210" ht="18.75">
      <c r="C210" s="15"/>
    </row>
    <row r="212" ht="18.75">
      <c r="C212" s="15"/>
    </row>
    <row r="213" ht="18.75">
      <c r="D213" s="29"/>
    </row>
  </sheetData>
  <sheetProtection/>
  <mergeCells count="25">
    <mergeCell ref="C9:E9"/>
    <mergeCell ref="A208:B208"/>
    <mergeCell ref="C19:E19"/>
    <mergeCell ref="A26:A27"/>
    <mergeCell ref="B26:B27"/>
    <mergeCell ref="C26:E26"/>
    <mergeCell ref="C20:E20"/>
    <mergeCell ref="A24:E24"/>
    <mergeCell ref="A25:E25"/>
    <mergeCell ref="C17:E17"/>
    <mergeCell ref="C15:E15"/>
    <mergeCell ref="C14:E14"/>
    <mergeCell ref="C18:E18"/>
    <mergeCell ref="C16:E16"/>
    <mergeCell ref="C13:E13"/>
    <mergeCell ref="C10:E10"/>
    <mergeCell ref="C11:E11"/>
    <mergeCell ref="C1:E1"/>
    <mergeCell ref="C2:E2"/>
    <mergeCell ref="C3:E3"/>
    <mergeCell ref="C4:E4"/>
    <mergeCell ref="C5:E5"/>
    <mergeCell ref="C6:E6"/>
    <mergeCell ref="C7:E7"/>
    <mergeCell ref="C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2018-11-20T11:17:48Z</dcterms:modified>
  <cp:category/>
  <cp:version/>
  <cp:contentType/>
  <cp:contentStatus/>
</cp:coreProperties>
</file>