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1'!$28:$28</definedName>
  </definedNames>
  <calcPr fullCalcOnLoad="1"/>
</workbook>
</file>

<file path=xl/sharedStrings.xml><?xml version="1.0" encoding="utf-8"?>
<sst xmlns="http://schemas.openxmlformats.org/spreadsheetml/2006/main" count="257" uniqueCount="211">
  <si>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</si>
  <si>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</si>
  <si>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</si>
  <si>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</si>
  <si>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</si>
  <si>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</si>
  <si>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</si>
  <si>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</si>
  <si>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</si>
  <si>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</si>
  <si>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</si>
  <si>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</si>
  <si>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</si>
  <si>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</si>
  <si>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</si>
  <si>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</si>
  <si>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</si>
  <si>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</si>
  <si>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</si>
  <si>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</si>
  <si>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</si>
  <si>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</si>
  <si>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</si>
  <si>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</si>
  <si>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</si>
  <si>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</si>
  <si>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</si>
  <si>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</si>
  <si>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</si>
  <si>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</si>
  <si>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</si>
  <si>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</si>
  <si>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</si>
  <si>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</si>
  <si>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</si>
  <si>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</si>
  <si>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</si>
  <si>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</si>
  <si>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</si>
  <si>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</si>
  <si>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</si>
  <si>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</si>
  <si>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</si>
  <si>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</si>
  <si>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</si>
  <si>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</si>
  <si>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</si>
  <si>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</si>
  <si>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</si>
  <si>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</si>
  <si>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</si>
  <si>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</si>
  <si>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</si>
  <si>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</si>
  <si>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</si>
  <si>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</si>
  <si>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</si>
  <si>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</si>
  <si>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</si>
  <si>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</si>
  <si>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</si>
  <si>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</si>
  <si>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</si>
  <si>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</si>
  <si>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</si>
  <si>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</si>
  <si>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</si>
  <si>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</si>
  <si>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</si>
  <si>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</si>
  <si>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</si>
  <si>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</si>
  <si>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</si>
  <si>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</si>
  <si>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</si>
  <si>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</si>
  <si>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</si>
  <si>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</si>
  <si>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</si>
  <si>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</si>
  <si>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</si>
  <si>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</si>
  <si>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</si>
  <si>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</si>
  <si>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</si>
  <si>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</si>
  <si>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</si>
  <si>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</si>
  <si>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</si>
  <si>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</si>
  <si>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</si>
  <si>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</si>
  <si>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</si>
  <si>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</si>
  <si>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</si>
  <si>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</si>
  <si>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</si>
  <si>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</si>
  <si>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</si>
  <si>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</si>
  <si>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>2023 год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</si>
  <si>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</si>
  <si>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</si>
  <si>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</si>
  <si>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</si>
  <si>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</si>
  <si>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</si>
  <si>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</si>
  <si>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</si>
  <si>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</si>
  <si>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</si>
  <si>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</si>
  <si>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</si>
  <si>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</si>
  <si>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</si>
  <si>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</si>
  <si>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</si>
  <si>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</si>
  <si>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</si>
  <si>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</si>
  <si>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</si>
  <si>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</si>
  <si>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</si>
  <si>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</si>
  <si>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</si>
  <si>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</si>
  <si>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</si>
  <si>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</si>
  <si>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</si>
  <si>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</si>
  <si>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</si>
  <si>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</si>
  <si>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</si>
  <si>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</si>
  <si>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</si>
  <si>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</si>
  <si>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</si>
  <si>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>2024 год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</si>
  <si>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</si>
  <si>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</si>
  <si>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</si>
  <si>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</si>
  <si>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</si>
  <si>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</si>
  <si>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</si>
  <si>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</si>
  <si>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</si>
  <si>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</si>
  <si>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</si>
  <si>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</si>
  <si>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</si>
  <si>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</si>
  <si>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</si>
  <si>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</si>
  <si>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</si>
  <si>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</si>
  <si>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</si>
  <si>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</si>
  <si>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</si>
  <si>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</si>
  <si>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</si>
  <si>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</si>
  <si>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</si>
  <si>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</si>
  <si>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</si>
  <si>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</si>
  <si>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</si>
  <si>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</si>
  <si>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</si>
  <si>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</si>
  <si>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</si>
  <si>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</si>
  <si>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</si>
  <si>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Сумма, руб.</t>
  </si>
  <si>
    <t>к решению Совета Южского</t>
  </si>
  <si>
    <t>муниципального района</t>
  </si>
  <si>
    <t>"О бюджете Южского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</si>
  <si>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</si>
  <si>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</si>
  <si>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</si>
  <si>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</si>
  <si>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на 2023 год и на плановый</t>
  </si>
  <si>
    <t>период 2024 и 2025 годов"</t>
  </si>
  <si>
    <t>2025 год</t>
  </si>
  <si>
    <t xml:space="preserve">Единый сельскохозяйственный налог
</t>
  </si>
  <si>
    <t xml:space="preserve">Доходы бюджета Южского муниципального района по группам, подгруппам и статьям классификации доходов бюджетов на 2023 год и на плановый период 2024 и 2025 годов </t>
  </si>
  <si>
    <t>Приложение № 1</t>
  </si>
  <si>
    <t>от 22.12.2022 № 145</t>
  </si>
  <si>
    <t>"Приложение № 2</t>
  </si>
  <si>
    <t>"</t>
  </si>
  <si>
    <t>"О внесении изменений и дополнений</t>
  </si>
  <si>
    <t xml:space="preserve">в решение Совета Южского </t>
  </si>
  <si>
    <t>от 22.12.2022 № 145 "О бюджете</t>
  </si>
  <si>
    <t>Южского муниципального района</t>
  </si>
  <si>
    <t>период 2024 и 2025 годов""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</si>
  <si>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</si>
  <si>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</si>
  <si>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000 2 18 00000 00 0000 150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</si>
  <si>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</si>
  <si>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000 2 18 00000 05 0000 150
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</si>
  <si>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</si>
  <si>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Единый налог на вмененный доход для отдельных видов деятельности</t>
  </si>
  <si>
    <t>000 1 09 06000 02 0000 110</t>
  </si>
  <si>
    <t>Прочие налоги и сборы (по отмененным налогам и сборам субъектов Российской Федерации)</t>
  </si>
  <si>
    <t>Прочие налоги и сборы (по отмененным местным налогам и сборам)</t>
  </si>
  <si>
    <t>000 1 09 07000 00 0000 110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</si>
  <si>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</si>
  <si>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</si>
  <si>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000 1 16 11000 01 0000 140</t>
  </si>
  <si>
    <t>Платежи, уплачиваемые в целях возмещения вреда</t>
  </si>
  <si>
    <t>от 24.11.2023 № 94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</si>
</sst>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justify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4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.75">
      <c r="C1" s="57" t="s">
        <v>186</v>
      </c>
      <c r="D1" s="57"/>
      <c r="E1" s="57"/>
    </row>
    <row r="2" spans="3:5" ht="18.75">
      <c r="C2" s="57" t="s">
        <v>174</v>
      </c>
      <c r="D2" s="57"/>
      <c r="E2" s="57"/>
    </row>
    <row r="3" spans="3:5" ht="18.75">
      <c r="C3" s="57" t="s">
        <v>175</v>
      </c>
      <c r="D3" s="57"/>
      <c r="E3" s="57"/>
    </row>
    <row r="4" spans="3:5" ht="18.75">
      <c r="C4" s="57" t="s">
        <v>190</v>
      </c>
      <c r="D4" s="57"/>
      <c r="E4" s="57"/>
    </row>
    <row r="5" spans="3:5" ht="18.75">
      <c r="C5" s="57" t="s">
        <v>191</v>
      </c>
      <c r="D5" s="57"/>
      <c r="E5" s="57"/>
    </row>
    <row r="6" spans="3:5" ht="18.75">
      <c r="C6" s="57" t="s">
        <v>175</v>
      </c>
      <c r="D6" s="57"/>
      <c r="E6" s="57"/>
    </row>
    <row r="7" spans="3:5" ht="18.75">
      <c r="C7" s="57" t="s">
        <v>192</v>
      </c>
      <c r="D7" s="57"/>
      <c r="E7" s="57"/>
    </row>
    <row r="8" spans="3:5" ht="18.75">
      <c r="C8" s="57" t="s">
        <v>193</v>
      </c>
      <c r="D8" s="57"/>
      <c r="E8" s="57"/>
    </row>
    <row r="9" spans="3:5" ht="18.75">
      <c r="C9" s="57" t="s">
        <v>181</v>
      </c>
      <c r="D9" s="57"/>
      <c r="E9" s="57"/>
    </row>
    <row r="10" spans="3:5" ht="18.75">
      <c r="C10" s="57" t="s">
        <v>194</v>
      </c>
      <c r="D10" s="57"/>
      <c r="E10" s="57"/>
    </row>
    <row r="11" spans="3:5" ht="18.75">
      <c r="C11" s="57" t="s">
        <v>210</v>
      </c>
      <c r="D11" s="57"/>
      <c r="E11" s="57"/>
    </row>
    <row r="13" spans="3:5" ht="18.75">
      <c r="C13" s="57" t="s">
        <v>188</v>
      </c>
      <c r="D13" s="57"/>
      <c r="E13" s="57"/>
    </row>
    <row r="14" spans="3:5" ht="18.75">
      <c r="C14" s="57" t="s">
        <v>174</v>
      </c>
      <c r="D14" s="57"/>
      <c r="E14" s="57"/>
    </row>
    <row r="15" spans="3:5" ht="18.75">
      <c r="C15" s="57" t="s">
        <v>175</v>
      </c>
      <c r="D15" s="57"/>
      <c r="E15" s="57"/>
    </row>
    <row r="16" spans="3:5" ht="18.75">
      <c r="C16" s="57" t="s">
        <v>176</v>
      </c>
      <c r="D16" s="57"/>
      <c r="E16" s="57"/>
    </row>
    <row r="17" spans="3:5" ht="18.75">
      <c r="C17" s="57" t="s">
        <v>175</v>
      </c>
      <c r="D17" s="57"/>
      <c r="E17" s="57"/>
    </row>
    <row r="18" spans="3:5" ht="18.75">
      <c r="C18" s="57" t="s">
        <v>181</v>
      </c>
      <c r="D18" s="57"/>
      <c r="E18" s="57"/>
    </row>
    <row r="19" spans="3:5" ht="18.75">
      <c r="C19" s="57" t="s">
        <v>182</v>
      </c>
      <c r="D19" s="57"/>
      <c r="E19" s="57"/>
    </row>
    <row r="20" spans="3:5" ht="18.75">
      <c r="C20" s="58" t="s">
        <v>187</v>
      </c>
      <c r="D20" s="57"/>
      <c r="E20" s="57"/>
    </row>
    <row r="21" spans="3:5" ht="18.75">
      <c r="C21" s="41"/>
      <c r="D21" s="41"/>
      <c r="E21" s="41"/>
    </row>
    <row r="22" spans="3:5" ht="18.75">
      <c r="C22" s="57" t="s">
        <v>178</v>
      </c>
      <c r="D22" s="57"/>
      <c r="E22" s="57"/>
    </row>
    <row r="23" spans="3:5" ht="18.75">
      <c r="C23" s="41"/>
      <c r="D23" s="41"/>
      <c r="E23" s="41"/>
    </row>
    <row r="24" spans="1:5" ht="36.75" customHeight="1">
      <c r="A24" s="59" t="s">
        <v>185</v>
      </c>
      <c r="B24" s="59"/>
      <c r="C24" s="59"/>
      <c r="D24" s="59"/>
      <c r="E24" s="59"/>
    </row>
    <row r="25" spans="1:5" ht="19.5" customHeight="1">
      <c r="A25" s="60"/>
      <c r="B25" s="60"/>
      <c r="C25" s="60"/>
      <c r="D25" s="60"/>
      <c r="E25" s="60"/>
    </row>
    <row r="26" spans="1:5" ht="42.75" customHeight="1">
      <c r="A26" s="51" t="s">
        <v>177</v>
      </c>
      <c r="B26" s="53" t="s">
        <v>28</v>
      </c>
      <c r="C26" s="54" t="s">
        <v>173</v>
      </c>
      <c r="D26" s="55"/>
      <c r="E26" s="56"/>
    </row>
    <row r="27" spans="1:5" ht="34.5" customHeight="1">
      <c r="A27" s="52"/>
      <c r="B27" s="53"/>
      <c r="C27" s="27" t="s">
        <v>100</v>
      </c>
      <c r="D27" s="27" t="s">
        <v>137</v>
      </c>
      <c r="E27" s="35" t="s">
        <v>183</v>
      </c>
    </row>
    <row r="28" spans="1:5" ht="18.75">
      <c r="A28" s="28">
        <v>1</v>
      </c>
      <c r="B28" s="28">
        <v>2</v>
      </c>
      <c r="C28" s="26">
        <v>3</v>
      </c>
      <c r="D28" s="26">
        <v>4</v>
      </c>
      <c r="E28" s="36">
        <v>5</v>
      </c>
    </row>
    <row r="29" spans="1:5" ht="37.5">
      <c r="A29" s="13" t="s">
        <v>8</v>
      </c>
      <c r="B29" s="16" t="s">
        <v>40</v>
      </c>
      <c r="C29" s="22">
        <f>C30+C32+C34+C51+C74+C77+C79+C84+C87+C71</f>
        <v>81790100.62</v>
      </c>
      <c r="D29" s="40">
        <f>D30+D32+D34+D51+D74+D77+D79+D84+D87+D71</f>
        <v>78767534.91</v>
      </c>
      <c r="E29" s="40">
        <f>E30+E32+E34+E51+E74+E77+E79+E84+E87+E71</f>
        <v>79205619.67</v>
      </c>
    </row>
    <row r="30" spans="1:5" ht="18.75">
      <c r="A30" s="13" t="s">
        <v>9</v>
      </c>
      <c r="B30" s="16" t="s">
        <v>10</v>
      </c>
      <c r="C30" s="22">
        <f>C31</f>
        <v>61366974.2</v>
      </c>
      <c r="D30" s="22">
        <f>D31</f>
        <v>60941083.39</v>
      </c>
      <c r="E30" s="22">
        <f>E31</f>
        <v>60941418.15</v>
      </c>
    </row>
    <row r="31" spans="1:5" ht="18.75">
      <c r="A31" s="32" t="s">
        <v>11</v>
      </c>
      <c r="B31" s="11" t="s">
        <v>12</v>
      </c>
      <c r="C31" s="25">
        <f>61445610.95-67620.86-21066.4+10050.51</f>
        <v>61366974.2</v>
      </c>
      <c r="D31" s="25">
        <v>60941083.39</v>
      </c>
      <c r="E31" s="37">
        <v>60941418.15</v>
      </c>
    </row>
    <row r="32" spans="1:5" s="6" customFormat="1" ht="75">
      <c r="A32" s="29" t="s">
        <v>29</v>
      </c>
      <c r="B32" s="30" t="s">
        <v>34</v>
      </c>
      <c r="C32" s="15">
        <f>C33</f>
        <v>6579500</v>
      </c>
      <c r="D32" s="15">
        <f>D33</f>
        <v>6089540</v>
      </c>
      <c r="E32" s="15">
        <f>E33</f>
        <v>6520390</v>
      </c>
    </row>
    <row r="33" spans="1:5" ht="56.25">
      <c r="A33" s="23" t="s">
        <v>30</v>
      </c>
      <c r="B33" s="24" t="s">
        <v>48</v>
      </c>
      <c r="C33" s="17">
        <f>5798960+340921.69+439618.31</f>
        <v>6579500</v>
      </c>
      <c r="D33" s="17">
        <v>6089540</v>
      </c>
      <c r="E33" s="17">
        <v>6520390</v>
      </c>
    </row>
    <row r="34" spans="1:5" ht="37.5">
      <c r="A34" s="13" t="s">
        <v>13</v>
      </c>
      <c r="B34" s="16" t="s">
        <v>38</v>
      </c>
      <c r="C34" s="22">
        <f>SUM(C35:C50)</f>
        <v>6350305.329999999</v>
      </c>
      <c r="D34" s="40">
        <f>SUM(D35:D50)</f>
        <v>6890033.52</v>
      </c>
      <c r="E34" s="40">
        <f>SUM(E35:E50)</f>
        <v>6890033.52</v>
      </c>
    </row>
    <row r="35" spans="1:5" ht="75">
      <c r="A35" s="32" t="s">
        <v>101</v>
      </c>
      <c r="B35" s="11" t="s">
        <v>102</v>
      </c>
      <c r="C35" s="9">
        <f>5146933.52+35041.56+1.43+138722.42</f>
        <v>5320698.929999999</v>
      </c>
      <c r="D35" s="9">
        <v>5146933.52</v>
      </c>
      <c r="E35" s="9">
        <v>5146933.52</v>
      </c>
    </row>
    <row r="36" spans="1:5" ht="56.25" hidden="1">
      <c r="A36" s="32" t="s">
        <v>122</v>
      </c>
      <c r="B36" s="11" t="s">
        <v>123</v>
      </c>
      <c r="C36" s="9">
        <f aca="true" t="shared" si="0" ref="C36:E37">C37</f>
        <v>0</v>
      </c>
      <c r="D36" s="9">
        <f t="shared" si="0"/>
        <v>0</v>
      </c>
      <c r="E36" s="9">
        <f t="shared" si="0"/>
        <v>0</v>
      </c>
    </row>
    <row r="37" spans="1:5" ht="56.25" hidden="1">
      <c r="A37" s="32" t="s">
        <v>124</v>
      </c>
      <c r="B37" s="11" t="s">
        <v>123</v>
      </c>
      <c r="C37" s="9">
        <f t="shared" si="0"/>
        <v>0</v>
      </c>
      <c r="D37" s="9">
        <f t="shared" si="0"/>
        <v>0</v>
      </c>
      <c r="E37" s="9">
        <f t="shared" si="0"/>
        <v>0</v>
      </c>
    </row>
    <row r="38" spans="1:5" ht="56.25" hidden="1">
      <c r="A38" s="32" t="s">
        <v>125</v>
      </c>
      <c r="B38" s="11" t="s">
        <v>123</v>
      </c>
      <c r="C38" s="9">
        <v>0</v>
      </c>
      <c r="D38" s="9">
        <v>0</v>
      </c>
      <c r="E38" s="37">
        <v>0</v>
      </c>
    </row>
    <row r="39" spans="1:5" ht="93.75" hidden="1">
      <c r="A39" s="33" t="s">
        <v>139</v>
      </c>
      <c r="B39" s="11" t="s">
        <v>138</v>
      </c>
      <c r="C39" s="9">
        <f>C40</f>
        <v>0</v>
      </c>
      <c r="D39" s="9">
        <f>D40</f>
        <v>0</v>
      </c>
      <c r="E39" s="9">
        <f>E40</f>
        <v>0</v>
      </c>
    </row>
    <row r="40" spans="1:5" ht="93.75" hidden="1">
      <c r="A40" s="33" t="s">
        <v>140</v>
      </c>
      <c r="B40" s="11" t="s">
        <v>138</v>
      </c>
      <c r="C40" s="9">
        <v>0</v>
      </c>
      <c r="D40" s="9">
        <v>0</v>
      </c>
      <c r="E40" s="37">
        <v>0</v>
      </c>
    </row>
    <row r="41" spans="1:5" ht="18.75" hidden="1">
      <c r="A41" s="32" t="s">
        <v>31</v>
      </c>
      <c r="B41" s="11" t="s">
        <v>49</v>
      </c>
      <c r="C41" s="9">
        <f aca="true" t="shared" si="1" ref="C41:E42">C42</f>
        <v>0</v>
      </c>
      <c r="D41" s="9">
        <f t="shared" si="1"/>
        <v>0</v>
      </c>
      <c r="E41" s="9">
        <f t="shared" si="1"/>
        <v>0</v>
      </c>
    </row>
    <row r="42" spans="1:5" ht="18.75" hidden="1">
      <c r="A42" s="32" t="s">
        <v>36</v>
      </c>
      <c r="B42" s="11" t="s">
        <v>49</v>
      </c>
      <c r="C42" s="9">
        <f t="shared" si="1"/>
        <v>0</v>
      </c>
      <c r="D42" s="9">
        <f t="shared" si="1"/>
        <v>0</v>
      </c>
      <c r="E42" s="9">
        <f t="shared" si="1"/>
        <v>0</v>
      </c>
    </row>
    <row r="43" spans="1:5" ht="18.75" hidden="1">
      <c r="A43" s="32" t="s">
        <v>14</v>
      </c>
      <c r="B43" s="11" t="s">
        <v>49</v>
      </c>
      <c r="C43" s="9">
        <v>0</v>
      </c>
      <c r="D43" s="9">
        <v>0</v>
      </c>
      <c r="E43" s="37">
        <v>0</v>
      </c>
    </row>
    <row r="44" spans="1:5" ht="37.5">
      <c r="A44" s="46" t="s">
        <v>122</v>
      </c>
      <c r="B44" s="11" t="s">
        <v>201</v>
      </c>
      <c r="C44" s="9">
        <v>-35041.56</v>
      </c>
      <c r="D44" s="9">
        <v>0</v>
      </c>
      <c r="E44" s="37">
        <v>0</v>
      </c>
    </row>
    <row r="45" spans="1:5" ht="37.5">
      <c r="A45" s="39" t="s">
        <v>31</v>
      </c>
      <c r="B45" s="11" t="s">
        <v>184</v>
      </c>
      <c r="C45" s="9">
        <f>7000-7494.62</f>
        <v>-494.6199999999999</v>
      </c>
      <c r="D45" s="9">
        <v>7000</v>
      </c>
      <c r="E45" s="9">
        <v>7000</v>
      </c>
    </row>
    <row r="46" spans="1:5" ht="66.75" customHeight="1" hidden="1">
      <c r="A46" s="13" t="s">
        <v>108</v>
      </c>
      <c r="B46" s="30" t="s">
        <v>109</v>
      </c>
      <c r="C46" s="22">
        <f aca="true" t="shared" si="2" ref="C46:E48">C47</f>
        <v>0</v>
      </c>
      <c r="D46" s="22">
        <f t="shared" si="2"/>
        <v>0</v>
      </c>
      <c r="E46" s="22">
        <f t="shared" si="2"/>
        <v>0</v>
      </c>
    </row>
    <row r="47" spans="1:5" ht="36" customHeight="1" hidden="1">
      <c r="A47" s="32" t="s">
        <v>110</v>
      </c>
      <c r="B47" s="24" t="s">
        <v>111</v>
      </c>
      <c r="C47" s="9">
        <f t="shared" si="2"/>
        <v>0</v>
      </c>
      <c r="D47" s="9">
        <f t="shared" si="2"/>
        <v>0</v>
      </c>
      <c r="E47" s="9">
        <f t="shared" si="2"/>
        <v>0</v>
      </c>
    </row>
    <row r="48" spans="1:5" ht="60" customHeight="1" hidden="1">
      <c r="A48" s="32" t="s">
        <v>112</v>
      </c>
      <c r="B48" s="24" t="s">
        <v>113</v>
      </c>
      <c r="C48" s="9">
        <f t="shared" si="2"/>
        <v>0</v>
      </c>
      <c r="D48" s="9">
        <f t="shared" si="2"/>
        <v>0</v>
      </c>
      <c r="E48" s="9">
        <f t="shared" si="2"/>
        <v>0</v>
      </c>
    </row>
    <row r="49" spans="1:5" ht="57" customHeight="1" hidden="1">
      <c r="A49" s="32" t="s">
        <v>114</v>
      </c>
      <c r="B49" s="24" t="s">
        <v>113</v>
      </c>
      <c r="C49" s="9">
        <f>78000-78000</f>
        <v>0</v>
      </c>
      <c r="D49" s="9">
        <f>78000-78000</f>
        <v>0</v>
      </c>
      <c r="E49" s="37">
        <f>78000-78000</f>
        <v>0</v>
      </c>
    </row>
    <row r="50" spans="1:5" ht="57" customHeight="1">
      <c r="A50" s="43" t="s">
        <v>179</v>
      </c>
      <c r="B50" s="24" t="s">
        <v>180</v>
      </c>
      <c r="C50" s="9">
        <f>1736100-512184.49-158772.93</f>
        <v>1065142.58</v>
      </c>
      <c r="D50" s="9">
        <v>1736100</v>
      </c>
      <c r="E50" s="37">
        <v>1736100</v>
      </c>
    </row>
    <row r="51" spans="1:5" ht="18.75">
      <c r="A51" s="13" t="s">
        <v>15</v>
      </c>
      <c r="B51" s="16" t="s">
        <v>39</v>
      </c>
      <c r="C51" s="22">
        <f>SUM(C52:C53)</f>
        <v>1502392</v>
      </c>
      <c r="D51" s="40">
        <f>SUM(D52:D53)</f>
        <v>1288000</v>
      </c>
      <c r="E51" s="40">
        <f>SUM(E52:E53)</f>
        <v>1288000</v>
      </c>
    </row>
    <row r="52" spans="1:5" ht="56.25">
      <c r="A52" s="32" t="s">
        <v>35</v>
      </c>
      <c r="B52" s="11" t="s">
        <v>50</v>
      </c>
      <c r="C52" s="25">
        <f>1578000-80608</f>
        <v>1497392</v>
      </c>
      <c r="D52" s="25">
        <v>1278000</v>
      </c>
      <c r="E52" s="37">
        <v>1278000</v>
      </c>
    </row>
    <row r="53" spans="1:5" ht="75">
      <c r="A53" s="32" t="s">
        <v>16</v>
      </c>
      <c r="B53" s="11" t="s">
        <v>51</v>
      </c>
      <c r="C53" s="18">
        <f>10000-5000</f>
        <v>5000</v>
      </c>
      <c r="D53" s="18">
        <v>10000</v>
      </c>
      <c r="E53" s="37">
        <v>10000</v>
      </c>
    </row>
    <row r="54" spans="1:5" ht="93.75" hidden="1">
      <c r="A54" s="13" t="s">
        <v>127</v>
      </c>
      <c r="B54" s="14" t="s">
        <v>128</v>
      </c>
      <c r="C54" s="22">
        <f>SUM(C52:C53)</f>
        <v>1502392</v>
      </c>
      <c r="D54" s="22">
        <f>D55+D58+D61+D64</f>
        <v>0</v>
      </c>
      <c r="E54" s="22">
        <f>E55+E58+E61+E64</f>
        <v>0</v>
      </c>
    </row>
    <row r="55" spans="1:5" ht="75" hidden="1">
      <c r="A55" s="33" t="s">
        <v>141</v>
      </c>
      <c r="B55" s="19" t="s">
        <v>144</v>
      </c>
      <c r="C55" s="9">
        <f aca="true" t="shared" si="3" ref="C55:E56">C56</f>
        <v>0</v>
      </c>
      <c r="D55" s="9">
        <f t="shared" si="3"/>
        <v>0</v>
      </c>
      <c r="E55" s="9">
        <f t="shared" si="3"/>
        <v>0</v>
      </c>
    </row>
    <row r="56" spans="1:5" ht="16.5" customHeight="1" hidden="1">
      <c r="A56" s="33" t="s">
        <v>142</v>
      </c>
      <c r="B56" s="19" t="s">
        <v>145</v>
      </c>
      <c r="C56" s="9">
        <f t="shared" si="3"/>
        <v>0</v>
      </c>
      <c r="D56" s="9">
        <f t="shared" si="3"/>
        <v>0</v>
      </c>
      <c r="E56" s="9">
        <f t="shared" si="3"/>
        <v>0</v>
      </c>
    </row>
    <row r="57" spans="1:5" ht="93.75" hidden="1">
      <c r="A57" s="33" t="s">
        <v>143</v>
      </c>
      <c r="B57" s="19" t="s">
        <v>145</v>
      </c>
      <c r="C57" s="17">
        <v>0</v>
      </c>
      <c r="D57" s="17">
        <v>0</v>
      </c>
      <c r="E57" s="17">
        <v>0</v>
      </c>
    </row>
    <row r="58" spans="1:5" ht="37.5" hidden="1">
      <c r="A58" s="33" t="s">
        <v>146</v>
      </c>
      <c r="B58" s="19" t="s">
        <v>149</v>
      </c>
      <c r="C58" s="9">
        <f aca="true" t="shared" si="4" ref="C58:E59">C59</f>
        <v>0</v>
      </c>
      <c r="D58" s="9">
        <f t="shared" si="4"/>
        <v>0</v>
      </c>
      <c r="E58" s="9">
        <f t="shared" si="4"/>
        <v>0</v>
      </c>
    </row>
    <row r="59" spans="1:5" ht="37.5" hidden="1">
      <c r="A59" s="33" t="s">
        <v>147</v>
      </c>
      <c r="B59" s="19" t="s">
        <v>150</v>
      </c>
      <c r="C59" s="9">
        <f t="shared" si="4"/>
        <v>0</v>
      </c>
      <c r="D59" s="9">
        <f t="shared" si="4"/>
        <v>0</v>
      </c>
      <c r="E59" s="9">
        <f t="shared" si="4"/>
        <v>0</v>
      </c>
    </row>
    <row r="60" spans="1:5" ht="37.5" hidden="1">
      <c r="A60" s="33" t="s">
        <v>148</v>
      </c>
      <c r="B60" s="19" t="s">
        <v>150</v>
      </c>
      <c r="C60" s="17">
        <v>0</v>
      </c>
      <c r="D60" s="17">
        <v>0</v>
      </c>
      <c r="E60" s="17">
        <v>0</v>
      </c>
    </row>
    <row r="61" spans="1:5" ht="75" hidden="1">
      <c r="A61" s="33" t="s">
        <v>151</v>
      </c>
      <c r="B61" s="19" t="s">
        <v>154</v>
      </c>
      <c r="C61" s="9">
        <f aca="true" t="shared" si="5" ref="C61:E62">C62</f>
        <v>0</v>
      </c>
      <c r="D61" s="9">
        <f t="shared" si="5"/>
        <v>0</v>
      </c>
      <c r="E61" s="9">
        <f t="shared" si="5"/>
        <v>0</v>
      </c>
    </row>
    <row r="62" spans="1:5" ht="37.5" hidden="1">
      <c r="A62" s="33" t="s">
        <v>152</v>
      </c>
      <c r="B62" s="19" t="s">
        <v>155</v>
      </c>
      <c r="C62" s="9">
        <f t="shared" si="5"/>
        <v>0</v>
      </c>
      <c r="D62" s="9">
        <f t="shared" si="5"/>
        <v>0</v>
      </c>
      <c r="E62" s="9">
        <f t="shared" si="5"/>
        <v>0</v>
      </c>
    </row>
    <row r="63" spans="1:5" ht="37.5" hidden="1">
      <c r="A63" s="33" t="s">
        <v>153</v>
      </c>
      <c r="B63" s="19" t="s">
        <v>155</v>
      </c>
      <c r="C63" s="17">
        <v>0</v>
      </c>
      <c r="D63" s="17">
        <v>0</v>
      </c>
      <c r="E63" s="17">
        <v>0</v>
      </c>
    </row>
    <row r="64" spans="1:5" ht="54" customHeight="1" hidden="1">
      <c r="A64" s="32" t="s">
        <v>130</v>
      </c>
      <c r="B64" s="19" t="s">
        <v>131</v>
      </c>
      <c r="C64" s="9">
        <f>C65+C68</f>
        <v>0</v>
      </c>
      <c r="D64" s="9">
        <f>D65+D68</f>
        <v>0</v>
      </c>
      <c r="E64" s="9">
        <f>E65+E68</f>
        <v>0</v>
      </c>
    </row>
    <row r="65" spans="1:5" ht="40.5" customHeight="1" hidden="1">
      <c r="A65" s="33" t="s">
        <v>156</v>
      </c>
      <c r="B65" s="19" t="s">
        <v>157</v>
      </c>
      <c r="C65" s="9">
        <f aca="true" t="shared" si="6" ref="C65:E66">C66</f>
        <v>0</v>
      </c>
      <c r="D65" s="9">
        <f t="shared" si="6"/>
        <v>0</v>
      </c>
      <c r="E65" s="9">
        <f t="shared" si="6"/>
        <v>0</v>
      </c>
    </row>
    <row r="66" spans="1:5" ht="140.25" customHeight="1" hidden="1">
      <c r="A66" s="33" t="s">
        <v>158</v>
      </c>
      <c r="B66" s="19" t="s">
        <v>159</v>
      </c>
      <c r="C66" s="9">
        <f t="shared" si="6"/>
        <v>0</v>
      </c>
      <c r="D66" s="9">
        <f t="shared" si="6"/>
        <v>0</v>
      </c>
      <c r="E66" s="9">
        <f t="shared" si="6"/>
        <v>0</v>
      </c>
    </row>
    <row r="67" spans="1:5" ht="143.25" customHeight="1" hidden="1">
      <c r="A67" s="33" t="s">
        <v>160</v>
      </c>
      <c r="B67" s="19" t="s">
        <v>159</v>
      </c>
      <c r="C67" s="17">
        <v>0</v>
      </c>
      <c r="D67" s="17">
        <v>0</v>
      </c>
      <c r="E67" s="17">
        <v>0</v>
      </c>
    </row>
    <row r="68" spans="1:5" ht="37.5" hidden="1">
      <c r="A68" s="32" t="s">
        <v>132</v>
      </c>
      <c r="B68" s="19" t="s">
        <v>133</v>
      </c>
      <c r="C68" s="17">
        <f aca="true" t="shared" si="7" ref="C68:E69">C69</f>
        <v>0</v>
      </c>
      <c r="D68" s="17">
        <f t="shared" si="7"/>
        <v>0</v>
      </c>
      <c r="E68" s="17">
        <f t="shared" si="7"/>
        <v>0</v>
      </c>
    </row>
    <row r="69" spans="1:5" ht="0.75" customHeight="1" hidden="1">
      <c r="A69" s="32" t="s">
        <v>134</v>
      </c>
      <c r="B69" s="19" t="s">
        <v>135</v>
      </c>
      <c r="C69" s="17">
        <f t="shared" si="7"/>
        <v>0</v>
      </c>
      <c r="D69" s="17">
        <f t="shared" si="7"/>
        <v>0</v>
      </c>
      <c r="E69" s="17">
        <f t="shared" si="7"/>
        <v>0</v>
      </c>
    </row>
    <row r="70" spans="1:5" ht="75" hidden="1">
      <c r="A70" s="32" t="s">
        <v>136</v>
      </c>
      <c r="B70" s="19" t="s">
        <v>135</v>
      </c>
      <c r="C70" s="18">
        <v>0</v>
      </c>
      <c r="D70" s="18">
        <v>0</v>
      </c>
      <c r="E70" s="37">
        <v>0</v>
      </c>
    </row>
    <row r="71" spans="1:5" ht="93.75">
      <c r="A71" s="13" t="s">
        <v>127</v>
      </c>
      <c r="B71" s="14" t="s">
        <v>128</v>
      </c>
      <c r="C71" s="47">
        <f>SUM(C72:C73)</f>
        <v>204.23999999999998</v>
      </c>
      <c r="D71" s="47">
        <f>SUM(D72:D73)</f>
        <v>0</v>
      </c>
      <c r="E71" s="47">
        <f>SUM(E72:E73)</f>
        <v>0</v>
      </c>
    </row>
    <row r="72" spans="1:5" ht="56.25">
      <c r="A72" s="46" t="s">
        <v>202</v>
      </c>
      <c r="B72" s="19" t="s">
        <v>203</v>
      </c>
      <c r="C72" s="18">
        <v>-77.66</v>
      </c>
      <c r="D72" s="18">
        <v>0</v>
      </c>
      <c r="E72" s="37">
        <v>0</v>
      </c>
    </row>
    <row r="73" spans="1:5" ht="56.25">
      <c r="A73" s="46" t="s">
        <v>205</v>
      </c>
      <c r="B73" s="19" t="s">
        <v>204</v>
      </c>
      <c r="C73" s="18">
        <v>281.9</v>
      </c>
      <c r="D73" s="18">
        <v>0</v>
      </c>
      <c r="E73" s="37">
        <v>0</v>
      </c>
    </row>
    <row r="74" spans="1:7" ht="93.75">
      <c r="A74" s="13" t="s">
        <v>17</v>
      </c>
      <c r="B74" s="16" t="s">
        <v>52</v>
      </c>
      <c r="C74" s="22">
        <f>SUM(C75:C76)</f>
        <v>4298158.62</v>
      </c>
      <c r="D74" s="40">
        <f>SUM(D75:D76)</f>
        <v>2581328</v>
      </c>
      <c r="E74" s="40">
        <f>SUM(E75:E76)</f>
        <v>2581328</v>
      </c>
      <c r="F74" s="7"/>
      <c r="G74" s="7"/>
    </row>
    <row r="75" spans="1:5" ht="187.5">
      <c r="A75" s="32" t="s">
        <v>18</v>
      </c>
      <c r="B75" s="19" t="s">
        <v>53</v>
      </c>
      <c r="C75" s="25">
        <f>3006328-16299.87+57755.87+21066.4+212359.81+89007.05+899641.49</f>
        <v>4269858.75</v>
      </c>
      <c r="D75" s="25">
        <v>2581328</v>
      </c>
      <c r="E75" s="25">
        <v>2581328</v>
      </c>
    </row>
    <row r="76" spans="1:5" ht="168.75">
      <c r="A76" s="46" t="s">
        <v>207</v>
      </c>
      <c r="B76" s="19" t="s">
        <v>206</v>
      </c>
      <c r="C76" s="25">
        <f>16299.87+6000+6000</f>
        <v>28299.870000000003</v>
      </c>
      <c r="D76" s="25">
        <v>0</v>
      </c>
      <c r="E76" s="25">
        <v>0</v>
      </c>
    </row>
    <row r="77" spans="1:5" ht="37.5">
      <c r="A77" s="13" t="s">
        <v>19</v>
      </c>
      <c r="B77" s="16" t="s">
        <v>32</v>
      </c>
      <c r="C77" s="22">
        <f>C78</f>
        <v>358521.01999999996</v>
      </c>
      <c r="D77" s="22">
        <f>D78</f>
        <v>203200</v>
      </c>
      <c r="E77" s="22">
        <f>E78</f>
        <v>210100</v>
      </c>
    </row>
    <row r="78" spans="1:5" ht="37.5">
      <c r="A78" s="32" t="s">
        <v>26</v>
      </c>
      <c r="B78" s="11" t="s">
        <v>54</v>
      </c>
      <c r="C78" s="9">
        <f>237400+114973.36+6147.66</f>
        <v>358521.01999999996</v>
      </c>
      <c r="D78" s="9">
        <v>203200</v>
      </c>
      <c r="E78" s="9">
        <v>210100</v>
      </c>
    </row>
    <row r="79" spans="1:5" ht="75">
      <c r="A79" s="13" t="s">
        <v>20</v>
      </c>
      <c r="B79" s="14" t="s">
        <v>55</v>
      </c>
      <c r="C79" s="22">
        <f>C80+C81</f>
        <v>366002.9</v>
      </c>
      <c r="D79" s="22">
        <f>D80+D81</f>
        <v>289000</v>
      </c>
      <c r="E79" s="22">
        <f>E80+E81</f>
        <v>289000</v>
      </c>
    </row>
    <row r="80" spans="1:5" ht="37.5">
      <c r="A80" s="32" t="s">
        <v>27</v>
      </c>
      <c r="B80" s="19" t="s">
        <v>56</v>
      </c>
      <c r="C80" s="9">
        <f>295000-23697.39-12302.61</f>
        <v>259000</v>
      </c>
      <c r="D80" s="9">
        <v>259000</v>
      </c>
      <c r="E80" s="9">
        <v>259000</v>
      </c>
    </row>
    <row r="81" spans="1:5" ht="37.5">
      <c r="A81" s="32" t="s">
        <v>37</v>
      </c>
      <c r="B81" s="11" t="s">
        <v>57</v>
      </c>
      <c r="C81" s="17">
        <f>30000+23697.39+9864.99+31515.74+1686.65+10238.13</f>
        <v>107002.9</v>
      </c>
      <c r="D81" s="17">
        <v>30000</v>
      </c>
      <c r="E81" s="17">
        <v>30000</v>
      </c>
    </row>
    <row r="82" spans="1:5" ht="75" hidden="1">
      <c r="A82" s="26" t="s">
        <v>129</v>
      </c>
      <c r="B82" s="11" t="s">
        <v>126</v>
      </c>
      <c r="C82" s="17">
        <v>0</v>
      </c>
      <c r="D82" s="17">
        <v>0</v>
      </c>
      <c r="E82" s="37">
        <v>0</v>
      </c>
    </row>
    <row r="83" spans="1:5" ht="75" hidden="1">
      <c r="A83" s="26" t="s">
        <v>161</v>
      </c>
      <c r="B83" s="11" t="s">
        <v>126</v>
      </c>
      <c r="C83" s="17">
        <v>0</v>
      </c>
      <c r="D83" s="17">
        <v>0</v>
      </c>
      <c r="E83" s="37">
        <v>0</v>
      </c>
    </row>
    <row r="84" spans="1:5" ht="56.25">
      <c r="A84" s="13" t="s">
        <v>21</v>
      </c>
      <c r="B84" s="16" t="s">
        <v>58</v>
      </c>
      <c r="C84" s="22">
        <f>SUM(C85:C86)</f>
        <v>681431.97</v>
      </c>
      <c r="D84" s="40">
        <f>SUM(D85:D86)</f>
        <v>255000</v>
      </c>
      <c r="E84" s="40">
        <f>SUM(E85:E86)</f>
        <v>255000</v>
      </c>
    </row>
    <row r="85" spans="1:5" ht="168.75">
      <c r="A85" s="32" t="s">
        <v>22</v>
      </c>
      <c r="B85" s="19" t="s">
        <v>59</v>
      </c>
      <c r="C85" s="17">
        <v>278531.92</v>
      </c>
      <c r="D85" s="17">
        <v>200000</v>
      </c>
      <c r="E85" s="17">
        <v>200000</v>
      </c>
    </row>
    <row r="86" spans="1:5" ht="75">
      <c r="A86" s="32" t="s">
        <v>23</v>
      </c>
      <c r="B86" s="11" t="s">
        <v>60</v>
      </c>
      <c r="C86" s="25">
        <f>55000+5343.65+7525.83+123810.23+113868.27+97352.07</f>
        <v>402900.05</v>
      </c>
      <c r="D86" s="25">
        <v>55000</v>
      </c>
      <c r="E86" s="25">
        <v>55000</v>
      </c>
    </row>
    <row r="87" spans="1:5" ht="37.5">
      <c r="A87" s="13" t="s">
        <v>24</v>
      </c>
      <c r="B87" s="16" t="s">
        <v>61</v>
      </c>
      <c r="C87" s="22">
        <f>SUM(C88:C97)</f>
        <v>286610.33999999997</v>
      </c>
      <c r="D87" s="40">
        <f>SUM(D88:D97)</f>
        <v>230350</v>
      </c>
      <c r="E87" s="40">
        <f>SUM(E88:E97)</f>
        <v>230350</v>
      </c>
    </row>
    <row r="88" spans="1:5" ht="75">
      <c r="A88" s="32" t="s">
        <v>46</v>
      </c>
      <c r="B88" s="11" t="s">
        <v>62</v>
      </c>
      <c r="C88" s="9">
        <f>213350-10660-1.43-9051+2438.77</f>
        <v>196076.34</v>
      </c>
      <c r="D88" s="9">
        <v>213350</v>
      </c>
      <c r="E88" s="9">
        <v>213350</v>
      </c>
    </row>
    <row r="89" spans="1:5" ht="243.75">
      <c r="A89" s="33" t="s">
        <v>171</v>
      </c>
      <c r="B89" s="31" t="s">
        <v>172</v>
      </c>
      <c r="C89" s="9">
        <f>6000+10660-6000</f>
        <v>10660</v>
      </c>
      <c r="D89" s="9">
        <v>6000</v>
      </c>
      <c r="E89" s="9">
        <v>6000</v>
      </c>
    </row>
    <row r="90" spans="1:5" ht="131.25" hidden="1">
      <c r="A90" s="33" t="s">
        <v>162</v>
      </c>
      <c r="B90" s="31" t="s">
        <v>163</v>
      </c>
      <c r="C90" s="9">
        <f>C91</f>
        <v>0</v>
      </c>
      <c r="D90" s="9">
        <f>D91</f>
        <v>0</v>
      </c>
      <c r="E90" s="9">
        <f>E91</f>
        <v>0</v>
      </c>
    </row>
    <row r="91" spans="1:5" ht="168.75" hidden="1">
      <c r="A91" s="33" t="s">
        <v>164</v>
      </c>
      <c r="B91" s="31" t="s">
        <v>165</v>
      </c>
      <c r="C91" s="9">
        <f>SUM(C92:C93)</f>
        <v>0</v>
      </c>
      <c r="D91" s="9">
        <f>SUM(D92:D93)</f>
        <v>0</v>
      </c>
      <c r="E91" s="9">
        <f>SUM(E92:E93)</f>
        <v>0</v>
      </c>
    </row>
    <row r="92" spans="1:5" ht="168.75" hidden="1">
      <c r="A92" s="33" t="s">
        <v>166</v>
      </c>
      <c r="B92" s="31" t="s">
        <v>165</v>
      </c>
      <c r="C92" s="9">
        <v>0</v>
      </c>
      <c r="D92" s="9">
        <v>0</v>
      </c>
      <c r="E92" s="37">
        <v>0</v>
      </c>
    </row>
    <row r="93" spans="1:5" ht="168.75" hidden="1">
      <c r="A93" s="33" t="s">
        <v>167</v>
      </c>
      <c r="B93" s="31" t="s">
        <v>165</v>
      </c>
      <c r="C93" s="9">
        <v>0</v>
      </c>
      <c r="D93" s="9">
        <v>0</v>
      </c>
      <c r="E93" s="37">
        <v>0</v>
      </c>
    </row>
    <row r="94" spans="1:5" ht="37.5">
      <c r="A94" s="32" t="s">
        <v>47</v>
      </c>
      <c r="B94" s="12" t="s">
        <v>63</v>
      </c>
      <c r="C94" s="10">
        <f>11000-6000</f>
        <v>5000</v>
      </c>
      <c r="D94" s="10">
        <v>11000</v>
      </c>
      <c r="E94" s="10">
        <v>11000</v>
      </c>
    </row>
    <row r="95" spans="1:5" ht="105.75" customHeight="1" hidden="1">
      <c r="A95" s="33" t="s">
        <v>168</v>
      </c>
      <c r="B95" s="19" t="s">
        <v>169</v>
      </c>
      <c r="C95" s="10">
        <f>C96</f>
        <v>0</v>
      </c>
      <c r="D95" s="10">
        <f>D96</f>
        <v>0</v>
      </c>
      <c r="E95" s="10">
        <f>E96</f>
        <v>0</v>
      </c>
    </row>
    <row r="96" spans="1:5" ht="48.75" customHeight="1" hidden="1">
      <c r="A96" s="33" t="s">
        <v>170</v>
      </c>
      <c r="B96" s="19" t="s">
        <v>169</v>
      </c>
      <c r="C96" s="10">
        <v>0</v>
      </c>
      <c r="D96" s="10">
        <v>0</v>
      </c>
      <c r="E96" s="38">
        <v>0</v>
      </c>
    </row>
    <row r="97" spans="1:5" ht="48.75" customHeight="1">
      <c r="A97" s="48" t="s">
        <v>208</v>
      </c>
      <c r="B97" s="19" t="s">
        <v>209</v>
      </c>
      <c r="C97" s="10">
        <f>9051+65823</f>
        <v>74874</v>
      </c>
      <c r="D97" s="10">
        <v>0</v>
      </c>
      <c r="E97" s="38">
        <v>0</v>
      </c>
    </row>
    <row r="98" spans="1:5" ht="37.5">
      <c r="A98" s="13" t="s">
        <v>25</v>
      </c>
      <c r="B98" s="14" t="s">
        <v>44</v>
      </c>
      <c r="C98" s="15">
        <f>C99+C115+C119+C124+C128+C132+C134+C137</f>
        <v>424931233.41999996</v>
      </c>
      <c r="D98" s="15">
        <f>D99+D115+D119+D124+D128</f>
        <v>286425061.95000005</v>
      </c>
      <c r="E98" s="15">
        <f>E99+E115+E119+E124+E128</f>
        <v>283593491.65000004</v>
      </c>
    </row>
    <row r="99" spans="1:5" ht="93.75">
      <c r="A99" s="13" t="s">
        <v>33</v>
      </c>
      <c r="B99" s="14" t="s">
        <v>64</v>
      </c>
      <c r="C99" s="15">
        <f>C100+C101+C106+C107</f>
        <v>424743766.15</v>
      </c>
      <c r="D99" s="15">
        <f>D100+D101+D106+D107</f>
        <v>286425061.95000005</v>
      </c>
      <c r="E99" s="15">
        <f>E100+E101+E106+E107</f>
        <v>283593491.65000004</v>
      </c>
    </row>
    <row r="100" spans="1:5" ht="37.5">
      <c r="A100" s="42" t="s">
        <v>41</v>
      </c>
      <c r="B100" s="11" t="s">
        <v>65</v>
      </c>
      <c r="C100" s="17">
        <f>155031688.11+5038492+6376518</f>
        <v>166446698.11</v>
      </c>
      <c r="D100" s="17">
        <v>109434300</v>
      </c>
      <c r="E100" s="17">
        <v>109117800</v>
      </c>
    </row>
    <row r="101" spans="1:5" s="6" customFormat="1" ht="56.25">
      <c r="A101" s="42" t="s">
        <v>42</v>
      </c>
      <c r="B101" s="19" t="s">
        <v>66</v>
      </c>
      <c r="C101" s="17">
        <f>32475726.94+10227700+5390565.84+8041282.85+1729880.04</f>
        <v>57865155.67</v>
      </c>
      <c r="D101" s="17">
        <f>12040987.83+11983406.04</f>
        <v>24024393.869999997</v>
      </c>
      <c r="E101" s="17">
        <f>9471059.63+11983406.04</f>
        <v>21454465.67</v>
      </c>
    </row>
    <row r="102" spans="1:5" s="6" customFormat="1" ht="93.75" hidden="1">
      <c r="A102" s="42" t="s">
        <v>103</v>
      </c>
      <c r="B102" s="19" t="s">
        <v>104</v>
      </c>
      <c r="C102" s="17">
        <f aca="true" t="shared" si="8" ref="C102:E103">C103</f>
        <v>0</v>
      </c>
      <c r="D102" s="17">
        <f t="shared" si="8"/>
        <v>0</v>
      </c>
      <c r="E102" s="17">
        <f t="shared" si="8"/>
        <v>0</v>
      </c>
    </row>
    <row r="103" spans="1:5" s="6" customFormat="1" ht="93.75" hidden="1">
      <c r="A103" s="42" t="s">
        <v>105</v>
      </c>
      <c r="B103" s="19" t="s">
        <v>106</v>
      </c>
      <c r="C103" s="17">
        <f t="shared" si="8"/>
        <v>0</v>
      </c>
      <c r="D103" s="17">
        <f t="shared" si="8"/>
        <v>0</v>
      </c>
      <c r="E103" s="17">
        <f t="shared" si="8"/>
        <v>0</v>
      </c>
    </row>
    <row r="104" spans="1:5" s="6" customFormat="1" ht="93.75" hidden="1">
      <c r="A104" s="42" t="s">
        <v>107</v>
      </c>
      <c r="B104" s="19" t="s">
        <v>106</v>
      </c>
      <c r="C104" s="17">
        <v>0</v>
      </c>
      <c r="D104" s="17">
        <v>0</v>
      </c>
      <c r="E104" s="38">
        <v>0</v>
      </c>
    </row>
    <row r="105" spans="1:5" ht="37.5" hidden="1">
      <c r="A105" s="42" t="s">
        <v>115</v>
      </c>
      <c r="B105" s="19" t="s">
        <v>67</v>
      </c>
      <c r="C105" s="17">
        <v>0</v>
      </c>
      <c r="D105" s="17">
        <v>0</v>
      </c>
      <c r="E105" s="38">
        <v>0</v>
      </c>
    </row>
    <row r="106" spans="1:5" ht="37.5">
      <c r="A106" s="42" t="s">
        <v>43</v>
      </c>
      <c r="B106" s="11" t="s">
        <v>68</v>
      </c>
      <c r="C106" s="17">
        <f>141815875.25-955.48+2665987.39+369307.48+1703016+1786561.07</f>
        <v>148339791.70999998</v>
      </c>
      <c r="D106" s="17">
        <v>141228625.85</v>
      </c>
      <c r="E106" s="17">
        <v>141287083.75</v>
      </c>
    </row>
    <row r="107" spans="1:5" ht="18.75">
      <c r="A107" s="21" t="s">
        <v>69</v>
      </c>
      <c r="B107" s="11" t="s">
        <v>70</v>
      </c>
      <c r="C107" s="17">
        <f>8870888+10213533.43+745321.23+30922600+1171800+167978</f>
        <v>52092120.66</v>
      </c>
      <c r="D107" s="17">
        <f>9261488+1683976+745321.23+46957</f>
        <v>11737742.23</v>
      </c>
      <c r="E107" s="17">
        <f>9236236+1683976-486796+745321.23+555405</f>
        <v>11734142.23</v>
      </c>
    </row>
    <row r="108" spans="1:5" ht="131.25" hidden="1">
      <c r="A108" s="21" t="s">
        <v>71</v>
      </c>
      <c r="B108" s="11" t="s">
        <v>72</v>
      </c>
      <c r="C108" s="17">
        <f>C109</f>
        <v>0</v>
      </c>
      <c r="D108" s="17">
        <f>D109</f>
        <v>0</v>
      </c>
      <c r="E108" s="34"/>
    </row>
    <row r="109" spans="1:5" ht="131.25" hidden="1">
      <c r="A109" s="21" t="s">
        <v>73</v>
      </c>
      <c r="B109" s="11" t="s">
        <v>74</v>
      </c>
      <c r="C109" s="17">
        <f>C110</f>
        <v>0</v>
      </c>
      <c r="D109" s="17">
        <f>D110</f>
        <v>0</v>
      </c>
      <c r="E109" s="34"/>
    </row>
    <row r="110" spans="1:5" ht="131.25" hidden="1">
      <c r="A110" s="21" t="s">
        <v>75</v>
      </c>
      <c r="B110" s="11" t="s">
        <v>74</v>
      </c>
      <c r="C110" s="17">
        <v>0</v>
      </c>
      <c r="D110" s="17">
        <v>0</v>
      </c>
      <c r="E110" s="34"/>
    </row>
    <row r="111" spans="1:5" ht="93.75" hidden="1">
      <c r="A111" s="21" t="s">
        <v>93</v>
      </c>
      <c r="B111" s="11" t="s">
        <v>94</v>
      </c>
      <c r="C111" s="17">
        <f aca="true" t="shared" si="9" ref="C111:D113">C112</f>
        <v>0</v>
      </c>
      <c r="D111" s="17">
        <f t="shared" si="9"/>
        <v>0</v>
      </c>
      <c r="E111" s="34"/>
    </row>
    <row r="112" spans="1:5" ht="102.75" customHeight="1" hidden="1">
      <c r="A112" s="21" t="s">
        <v>95</v>
      </c>
      <c r="B112" s="11" t="s">
        <v>96</v>
      </c>
      <c r="C112" s="17">
        <f t="shared" si="9"/>
        <v>0</v>
      </c>
      <c r="D112" s="17">
        <f t="shared" si="9"/>
        <v>0</v>
      </c>
      <c r="E112" s="34"/>
    </row>
    <row r="113" spans="1:5" ht="75" hidden="1">
      <c r="A113" s="21" t="s">
        <v>97</v>
      </c>
      <c r="B113" s="11" t="s">
        <v>98</v>
      </c>
      <c r="C113" s="17">
        <f t="shared" si="9"/>
        <v>0</v>
      </c>
      <c r="D113" s="17">
        <f t="shared" si="9"/>
        <v>0</v>
      </c>
      <c r="E113" s="34"/>
    </row>
    <row r="114" spans="1:5" ht="66.75" customHeight="1" hidden="1">
      <c r="A114" s="21" t="s">
        <v>99</v>
      </c>
      <c r="B114" s="11" t="s">
        <v>98</v>
      </c>
      <c r="C114" s="17">
        <v>0</v>
      </c>
      <c r="D114" s="17">
        <v>0</v>
      </c>
      <c r="E114" s="34"/>
    </row>
    <row r="115" spans="1:5" ht="48.75" customHeight="1" hidden="1">
      <c r="A115" s="20" t="s">
        <v>76</v>
      </c>
      <c r="B115" s="16" t="s">
        <v>77</v>
      </c>
      <c r="C115" s="15">
        <f aca="true" t="shared" si="10" ref="C115:D117">C116</f>
        <v>0</v>
      </c>
      <c r="D115" s="15">
        <f t="shared" si="10"/>
        <v>0</v>
      </c>
      <c r="E115" s="34"/>
    </row>
    <row r="116" spans="1:5" ht="48" customHeight="1" hidden="1">
      <c r="A116" s="21" t="s">
        <v>78</v>
      </c>
      <c r="B116" s="11" t="s">
        <v>79</v>
      </c>
      <c r="C116" s="17">
        <f t="shared" si="10"/>
        <v>0</v>
      </c>
      <c r="D116" s="17">
        <f t="shared" si="10"/>
        <v>0</v>
      </c>
      <c r="E116" s="34"/>
    </row>
    <row r="117" spans="1:5" ht="112.5" hidden="1">
      <c r="A117" s="21" t="s">
        <v>80</v>
      </c>
      <c r="B117" s="11" t="s">
        <v>81</v>
      </c>
      <c r="C117" s="17">
        <f t="shared" si="10"/>
        <v>0</v>
      </c>
      <c r="D117" s="17">
        <f t="shared" si="10"/>
        <v>0</v>
      </c>
      <c r="E117" s="34"/>
    </row>
    <row r="118" spans="1:5" ht="112.5" hidden="1">
      <c r="A118" s="21" t="s">
        <v>82</v>
      </c>
      <c r="B118" s="11" t="s">
        <v>81</v>
      </c>
      <c r="C118" s="17">
        <v>0</v>
      </c>
      <c r="D118" s="17">
        <v>0</v>
      </c>
      <c r="E118" s="34"/>
    </row>
    <row r="119" spans="1:5" ht="131.25" hidden="1">
      <c r="A119" s="20" t="s">
        <v>83</v>
      </c>
      <c r="B119" s="16" t="s">
        <v>84</v>
      </c>
      <c r="C119" s="15">
        <f>C120</f>
        <v>0</v>
      </c>
      <c r="D119" s="15">
        <f>D120</f>
        <v>0</v>
      </c>
      <c r="E119" s="34"/>
    </row>
    <row r="120" spans="1:5" ht="112.5" hidden="1">
      <c r="A120" s="21" t="s">
        <v>85</v>
      </c>
      <c r="B120" s="11" t="s">
        <v>86</v>
      </c>
      <c r="C120" s="17">
        <f>C121</f>
        <v>0</v>
      </c>
      <c r="D120" s="17">
        <f>D121</f>
        <v>0</v>
      </c>
      <c r="E120" s="34"/>
    </row>
    <row r="121" spans="1:5" ht="112.5" hidden="1">
      <c r="A121" s="21" t="s">
        <v>87</v>
      </c>
      <c r="B121" s="11" t="s">
        <v>88</v>
      </c>
      <c r="C121" s="17">
        <f>SUM(C122:C123)</f>
        <v>0</v>
      </c>
      <c r="D121" s="17">
        <f>SUM(D122:D123)</f>
        <v>0</v>
      </c>
      <c r="E121" s="34"/>
    </row>
    <row r="122" spans="1:5" ht="93.75" hidden="1">
      <c r="A122" s="21" t="s">
        <v>89</v>
      </c>
      <c r="B122" s="11" t="s">
        <v>90</v>
      </c>
      <c r="C122" s="17">
        <v>0</v>
      </c>
      <c r="D122" s="17">
        <v>0</v>
      </c>
      <c r="E122" s="34"/>
    </row>
    <row r="123" spans="1:5" ht="0.75" customHeight="1" hidden="1">
      <c r="A123" s="21" t="s">
        <v>91</v>
      </c>
      <c r="B123" s="11" t="s">
        <v>92</v>
      </c>
      <c r="C123" s="17">
        <v>0</v>
      </c>
      <c r="D123" s="17">
        <v>0</v>
      </c>
      <c r="E123" s="34"/>
    </row>
    <row r="124" spans="1:5" ht="42" customHeight="1" hidden="1">
      <c r="A124" s="20" t="s">
        <v>118</v>
      </c>
      <c r="B124" s="16" t="s">
        <v>119</v>
      </c>
      <c r="C124" s="15">
        <f aca="true" t="shared" si="11" ref="C124:E126">C125</f>
        <v>0</v>
      </c>
      <c r="D124" s="15">
        <f t="shared" si="11"/>
        <v>0</v>
      </c>
      <c r="E124" s="15">
        <f t="shared" si="11"/>
        <v>0</v>
      </c>
    </row>
    <row r="125" spans="1:5" ht="42" customHeight="1" hidden="1">
      <c r="A125" s="21" t="s">
        <v>78</v>
      </c>
      <c r="B125" s="11" t="s">
        <v>117</v>
      </c>
      <c r="C125" s="17">
        <f t="shared" si="11"/>
        <v>0</v>
      </c>
      <c r="D125" s="17">
        <f t="shared" si="11"/>
        <v>0</v>
      </c>
      <c r="E125" s="17">
        <f t="shared" si="11"/>
        <v>0</v>
      </c>
    </row>
    <row r="126" spans="1:5" ht="102.75" customHeight="1" hidden="1">
      <c r="A126" s="21" t="s">
        <v>80</v>
      </c>
      <c r="B126" s="11" t="s">
        <v>116</v>
      </c>
      <c r="C126" s="17">
        <f t="shared" si="11"/>
        <v>0</v>
      </c>
      <c r="D126" s="17">
        <f t="shared" si="11"/>
        <v>0</v>
      </c>
      <c r="E126" s="17">
        <f t="shared" si="11"/>
        <v>0</v>
      </c>
    </row>
    <row r="127" spans="1:5" ht="103.5" customHeight="1" hidden="1">
      <c r="A127" s="21" t="s">
        <v>82</v>
      </c>
      <c r="B127" s="11" t="s">
        <v>116</v>
      </c>
      <c r="C127" s="17">
        <v>0</v>
      </c>
      <c r="D127" s="17">
        <v>0</v>
      </c>
      <c r="E127" s="38">
        <v>0</v>
      </c>
    </row>
    <row r="128" spans="1:5" ht="96.75" customHeight="1" hidden="1">
      <c r="A128" s="20" t="s">
        <v>120</v>
      </c>
      <c r="B128" s="16" t="s">
        <v>84</v>
      </c>
      <c r="C128" s="15">
        <f aca="true" t="shared" si="12" ref="C128:E129">C129</f>
        <v>0</v>
      </c>
      <c r="D128" s="15">
        <f t="shared" si="12"/>
        <v>0</v>
      </c>
      <c r="E128" s="15">
        <f t="shared" si="12"/>
        <v>0</v>
      </c>
    </row>
    <row r="129" spans="1:5" ht="115.5" customHeight="1" hidden="1">
      <c r="A129" s="21" t="s">
        <v>85</v>
      </c>
      <c r="B129" s="11" t="s">
        <v>121</v>
      </c>
      <c r="C129" s="17">
        <f t="shared" si="12"/>
        <v>0</v>
      </c>
      <c r="D129" s="17">
        <f t="shared" si="12"/>
        <v>0</v>
      </c>
      <c r="E129" s="17">
        <f t="shared" si="12"/>
        <v>0</v>
      </c>
    </row>
    <row r="130" spans="1:5" ht="107.25" customHeight="1" hidden="1">
      <c r="A130" s="21" t="s">
        <v>87</v>
      </c>
      <c r="B130" s="11" t="s">
        <v>88</v>
      </c>
      <c r="C130" s="17">
        <f>SUM(C131:C131)</f>
        <v>0</v>
      </c>
      <c r="D130" s="17">
        <f>SUM(D131:D131)</f>
        <v>0</v>
      </c>
      <c r="E130" s="17">
        <f>SUM(E131:E131)</f>
        <v>0</v>
      </c>
    </row>
    <row r="131" spans="1:5" ht="108" customHeight="1" hidden="1">
      <c r="A131" s="21" t="s">
        <v>89</v>
      </c>
      <c r="B131" s="11" t="s">
        <v>88</v>
      </c>
      <c r="C131" s="17">
        <v>0</v>
      </c>
      <c r="D131" s="17">
        <v>0</v>
      </c>
      <c r="E131" s="38">
        <v>0</v>
      </c>
    </row>
    <row r="132" spans="1:5" ht="58.5" customHeight="1">
      <c r="A132" s="13" t="s">
        <v>76</v>
      </c>
      <c r="B132" s="16" t="s">
        <v>119</v>
      </c>
      <c r="C132" s="15">
        <f>C133</f>
        <v>192100.36</v>
      </c>
      <c r="D132" s="15">
        <f>D133</f>
        <v>0</v>
      </c>
      <c r="E132" s="15">
        <f>E133</f>
        <v>0</v>
      </c>
    </row>
    <row r="133" spans="1:5" ht="57" customHeight="1">
      <c r="A133" s="44" t="s">
        <v>78</v>
      </c>
      <c r="B133" s="11" t="s">
        <v>117</v>
      </c>
      <c r="C133" s="17">
        <f>60000+21700.12+93400.24+17000</f>
        <v>192100.36</v>
      </c>
      <c r="D133" s="17">
        <v>0</v>
      </c>
      <c r="E133" s="38">
        <v>0</v>
      </c>
    </row>
    <row r="134" spans="1:5" ht="187.5" customHeight="1">
      <c r="A134" s="13" t="s">
        <v>195</v>
      </c>
      <c r="B134" s="45" t="s">
        <v>196</v>
      </c>
      <c r="C134" s="15">
        <f aca="true" t="shared" si="13" ref="C134:E135">C135</f>
        <v>1.13</v>
      </c>
      <c r="D134" s="15">
        <f t="shared" si="13"/>
        <v>0</v>
      </c>
      <c r="E134" s="15">
        <f t="shared" si="13"/>
        <v>0</v>
      </c>
    </row>
    <row r="135" spans="1:5" ht="182.25" customHeight="1">
      <c r="A135" s="44" t="s">
        <v>197</v>
      </c>
      <c r="B135" s="31" t="s">
        <v>198</v>
      </c>
      <c r="C135" s="17">
        <f t="shared" si="13"/>
        <v>1.13</v>
      </c>
      <c r="D135" s="17">
        <f t="shared" si="13"/>
        <v>0</v>
      </c>
      <c r="E135" s="17">
        <f t="shared" si="13"/>
        <v>0</v>
      </c>
    </row>
    <row r="136" spans="1:5" ht="179.25" customHeight="1">
      <c r="A136" s="44" t="s">
        <v>199</v>
      </c>
      <c r="B136" s="31" t="s">
        <v>200</v>
      </c>
      <c r="C136" s="17">
        <v>1.13</v>
      </c>
      <c r="D136" s="17">
        <v>0</v>
      </c>
      <c r="E136" s="38">
        <v>0</v>
      </c>
    </row>
    <row r="137" spans="1:5" ht="117.75" customHeight="1">
      <c r="A137" s="13" t="s">
        <v>83</v>
      </c>
      <c r="B137" s="16" t="s">
        <v>84</v>
      </c>
      <c r="C137" s="15">
        <f>C138</f>
        <v>-4634.22</v>
      </c>
      <c r="D137" s="15">
        <f>D138</f>
        <v>0</v>
      </c>
      <c r="E137" s="15">
        <f>E138</f>
        <v>0</v>
      </c>
    </row>
    <row r="138" spans="1:5" ht="96.75" customHeight="1">
      <c r="A138" s="44" t="s">
        <v>85</v>
      </c>
      <c r="B138" s="11" t="s">
        <v>86</v>
      </c>
      <c r="C138" s="17">
        <v>-4634.22</v>
      </c>
      <c r="D138" s="17">
        <v>0</v>
      </c>
      <c r="E138" s="38">
        <v>0</v>
      </c>
    </row>
    <row r="139" spans="1:5" ht="36" customHeight="1">
      <c r="A139" s="49" t="s">
        <v>45</v>
      </c>
      <c r="B139" s="50"/>
      <c r="C139" s="22">
        <f>C29+C98</f>
        <v>506721334.03999996</v>
      </c>
      <c r="D139" s="40">
        <f>D29+D98</f>
        <v>365192596.86</v>
      </c>
      <c r="E139" s="40">
        <f>E29+E98</f>
        <v>362799111.32000005</v>
      </c>
    </row>
    <row r="140" spans="4:5" ht="18.75">
      <c r="D140" s="4"/>
      <c r="E140" s="4" t="s">
        <v>189</v>
      </c>
    </row>
    <row r="144" ht="18.75">
      <c r="C144" s="8"/>
    </row>
  </sheetData>
  <sheetProtection/>
  <mergeCells count="26">
    <mergeCell ref="C1:E1"/>
    <mergeCell ref="C2:E2"/>
    <mergeCell ref="C3:E3"/>
    <mergeCell ref="C4:E4"/>
    <mergeCell ref="C5:E5"/>
    <mergeCell ref="C6:E6"/>
    <mergeCell ref="C19:E19"/>
    <mergeCell ref="C20:E20"/>
    <mergeCell ref="C22:E22"/>
    <mergeCell ref="A24:E24"/>
    <mergeCell ref="A25:E25"/>
    <mergeCell ref="C7:E7"/>
    <mergeCell ref="C8:E8"/>
    <mergeCell ref="C9:E9"/>
    <mergeCell ref="C10:E10"/>
    <mergeCell ref="C11:E11"/>
    <mergeCell ref="A139:B139"/>
    <mergeCell ref="A26:A27"/>
    <mergeCell ref="B26:B27"/>
    <mergeCell ref="C26:E26"/>
    <mergeCell ref="C13:E13"/>
    <mergeCell ref="C14:E14"/>
    <mergeCell ref="C15:E15"/>
    <mergeCell ref="C16:E16"/>
    <mergeCell ref="C17:E17"/>
    <mergeCell ref="C18:E1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2023-11-16T13:00:48Z</cp:lastPrinted>
  <dcterms:created xsi:type="dcterms:W3CDTF">2009-08-21T08:27:43Z</dcterms:created>
  <dcterms:modified xsi:type="dcterms:W3CDTF">2023-11-24T11:03:26Z</dcterms:modified>
  <cp:category/>
  <cp:version/>
  <cp:contentType/>
  <cp:contentStatus/>
</cp:coreProperties>
</file>