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1'!$15:$15</definedName>
  </definedNames>
  <calcPr fullCalcOnLoad="1"/>
</workbook>
</file>

<file path=xl/sharedStrings.xml><?xml version="1.0" encoding="utf-8"?>
<sst xmlns="http://schemas.openxmlformats.org/spreadsheetml/2006/main" count="413" uniqueCount="356">
  <si>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</si>
  <si>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</si>
  <si>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</si>
  <si>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</si>
  <si>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</si>
  <si>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</si>
  <si>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</si>
  <si>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</si>
  <si>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</si>
  <si>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</si>
  <si>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</si>
  <si>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</si>
  <si>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</si>
  <si>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</si>
  <si>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</si>
  <si>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</si>
  <si>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</si>
  <si>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</si>
  <si>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</si>
  <si>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</si>
  <si>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</si>
  <si>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</si>
  <si>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</si>
  <si>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</si>
  <si>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</si>
  <si>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</si>
  <si>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</si>
  <si>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</si>
  <si>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</si>
  <si>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</si>
  <si>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</si>
  <si>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</si>
  <si>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</si>
  <si>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</si>
  <si>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</si>
  <si>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048 1 12 01040 01 0000 120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</si>
  <si>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</si>
  <si>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</si>
  <si>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</si>
  <si>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</si>
  <si>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</si>
  <si>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</si>
  <si>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</si>
  <si>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</si>
  <si>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</si>
  <si>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</si>
  <si>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</si>
  <si>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</si>
  <si>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</si>
  <si>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182 1 16 03030 01 0000 140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</si>
  <si>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</si>
  <si>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</si>
  <si>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</si>
  <si>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</si>
  <si>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</si>
  <si>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</si>
  <si>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</si>
  <si>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</si>
  <si>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</si>
  <si>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</si>
  <si>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</si>
  <si>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</si>
  <si>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</si>
  <si>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</si>
  <si>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</si>
  <si>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</si>
  <si>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</si>
  <si>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</si>
  <si>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</si>
  <si>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</si>
  <si>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</si>
  <si>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</si>
  <si>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</si>
  <si>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</si>
  <si>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</si>
  <si>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</si>
  <si>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</si>
  <si>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</si>
  <si>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</si>
  <si>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</si>
  <si>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</si>
  <si>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</si>
  <si>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</si>
  <si>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</si>
  <si>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</si>
  <si>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</si>
  <si>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</si>
  <si>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</si>
  <si>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</si>
  <si>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</si>
  <si>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</si>
  <si>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</si>
  <si>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</si>
  <si>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</si>
  <si>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000 2 08 00000 00 0000 000</t>
  </si>
  <si>
    <t>000 2 08 05000 05 0000 180</t>
  </si>
  <si>
    <t>037 2 08 05000 05 0000 180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</si>
  <si>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</si>
  <si>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</si>
  <si>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</si>
  <si>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</si>
  <si>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</si>
  <si>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</si>
  <si>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</si>
  <si>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</si>
  <si>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</si>
  <si>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</si>
  <si>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</si>
  <si>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</si>
  <si>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</si>
  <si>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</si>
  <si>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</si>
  <si>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</si>
  <si>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</si>
  <si>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</si>
  <si>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</si>
  <si>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</si>
  <si>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</si>
  <si>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</si>
  <si>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000 1 16 03030 01 0000 140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</si>
  <si>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</si>
  <si>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</si>
  <si>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</si>
  <si>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</si>
  <si>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</si>
  <si>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</si>
  <si>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</si>
  <si>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</si>
  <si>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</si>
  <si>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</si>
  <si>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</si>
  <si>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</si>
  <si>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</si>
  <si>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</si>
  <si>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</si>
  <si>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</si>
  <si>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</si>
  <si>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</si>
  <si>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</si>
  <si>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</si>
  <si>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</si>
  <si>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</si>
  <si>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</si>
  <si>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</si>
  <si>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</si>
  <si>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</si>
  <si>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</si>
  <si>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</si>
  <si>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</si>
  <si>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</si>
  <si>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 xml:space="preserve">ДОХОДЫ ОТ ОКАЗАНИЯ ПЛАТНЫХ УСЛУГ (РАБОТ) И КОМПЕНСАЦИИ ЗАТРАТ ГОСУДАРСТВА </t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</si>
  <si>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</si>
  <si>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</si>
  <si>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</si>
  <si>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</si>
  <si>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</si>
  <si>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</si>
  <si>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</si>
  <si>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</si>
  <si>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</si>
  <si>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</si>
  <si>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</si>
  <si>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</si>
  <si>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</si>
  <si>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</si>
  <si>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</si>
  <si>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</si>
  <si>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</si>
  <si>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</si>
  <si>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</si>
  <si>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</si>
  <si>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</si>
  <si>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</si>
  <si>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</si>
  <si>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</si>
  <si>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</si>
  <si>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041 1 13 02995 05 0000 130</t>
  </si>
  <si>
    <t>415 1 16 90050 05 0000 140</t>
  </si>
  <si>
    <t>000 1 14 06013 10 0000 430</t>
  </si>
  <si>
    <t>041 1 14 06013 10 0000 430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</si>
  <si>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</si>
  <si>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000 2 02 10000 00 0000 151</t>
  </si>
  <si>
    <t>000 2 02 15001 00 0000 151</t>
  </si>
  <si>
    <t>000 2 02 15001 05 0000 151</t>
  </si>
  <si>
    <t>037 2 02 15001 05 0000 151</t>
  </si>
  <si>
    <t>000 2 02 20000 00 0000 151</t>
  </si>
  <si>
    <t>000 2 02 29999 00 0000 151</t>
  </si>
  <si>
    <t>000 2 02 29999 05 0000 151</t>
  </si>
  <si>
    <t>039 2 02 29999 05 0000 151</t>
  </si>
  <si>
    <t>000 2 02 30000 00 0000 151</t>
  </si>
  <si>
    <t>000 2 02 30024 00 0000 151</t>
  </si>
  <si>
    <t>000 2 02 30024 05 0000 151</t>
  </si>
  <si>
    <t>035 2 02 30024 05 0000 151</t>
  </si>
  <si>
    <t>039 2 02 30024 05 0000 151</t>
  </si>
  <si>
    <t xml:space="preserve">044 2 02 30024 05 0000 151 </t>
  </si>
  <si>
    <t>000 2 02 39999 00 0000 151</t>
  </si>
  <si>
    <t>000 2 02 39999 05 0000 151</t>
  </si>
  <si>
    <t>039 2 02 39999 05 0000 151</t>
  </si>
  <si>
    <t>000 2 02 40000 00 0000 151</t>
  </si>
  <si>
    <t>000 2 02 40014 00 0000 151</t>
  </si>
  <si>
    <t>000 2 02 40014 05 0000 151</t>
  </si>
  <si>
    <t>043 2 02 40014 05 0000 151</t>
  </si>
  <si>
    <t>000 2 19 00000 00 0000 000</t>
  </si>
  <si>
    <t>000 2 19 00000 05 0000 151</t>
  </si>
  <si>
    <t>000 2 19 60010 05 0000 151</t>
  </si>
  <si>
    <t>039 2 19 60010 05 0000 151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</si>
  <si>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</si>
  <si>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</si>
  <si>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</si>
  <si>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</si>
  <si>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</si>
  <si>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035 2 02 29999 05 0000 151</t>
  </si>
  <si>
    <t xml:space="preserve">000 1 14 06025 05 0000 430 </t>
  </si>
  <si>
    <t xml:space="preserve">041 1 14 06025 05 0000 430 </t>
  </si>
  <si>
    <t>000 2 02 20051 00 0000 151</t>
  </si>
  <si>
    <t>000 2 02 20051 05 0000 151</t>
  </si>
  <si>
    <t>035 2 02 20051 05 0000 151</t>
  </si>
  <si>
    <t>000 2 02 15002 00 0000 151</t>
  </si>
  <si>
    <t>000 2 02 15002 05 0000 151</t>
  </si>
  <si>
    <t>037 2 02 15002 05 0000 151</t>
  </si>
  <si>
    <t>041 2 02 29999 05 0000 151</t>
  </si>
  <si>
    <t>000 2 02 25519 00 0000 151</t>
  </si>
  <si>
    <t>000 2 02 25519 05 0000 151</t>
  </si>
  <si>
    <t>035 2 02 25519 05 0000 151</t>
  </si>
  <si>
    <t xml:space="preserve">НАЛОГОВЫЕ И НЕНАЛОГОВЫЕ ДОХОДЫ </t>
  </si>
  <si>
    <t>000 1 03 02260 01 0000 110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</si>
  <si>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</si>
  <si>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</si>
  <si>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000 1 05 02020 02 0000 110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</si>
  <si>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</si>
  <si>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</si>
  <si>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000 1 09 01030 05 0000 110</t>
  </si>
  <si>
    <t>000 1 09 01000 00 0000 110</t>
  </si>
  <si>
    <t>182 1 09 01030 05 0000 110</t>
  </si>
  <si>
    <t>000 1 09 04000 00 0000 110</t>
  </si>
  <si>
    <t>000 1 09 04010 02 0000 110</t>
  </si>
  <si>
    <t>182 1 09 04010 02 0000 110</t>
  </si>
  <si>
    <t>000 1 09 04053 05 0000 110</t>
  </si>
  <si>
    <t>182 1 09 04053 05 0000 110</t>
  </si>
  <si>
    <t>000 1 09 06000 02 0000 110</t>
  </si>
  <si>
    <t>000 1 09 06010 02 0000 110</t>
  </si>
  <si>
    <t>182 1 09 06010 02 0000 110</t>
  </si>
  <si>
    <t xml:space="preserve">000 1 09 07033 05 0000 110 </t>
  </si>
  <si>
    <t>182 1 09 07033 05 0000 110</t>
  </si>
  <si>
    <t>000 1 09 07053 05 0000 110</t>
  </si>
  <si>
    <t>182 1 09 07053 05 0000 110</t>
  </si>
  <si>
    <t xml:space="preserve">ЗАДОЛЖЕННОСТЬ И ПЕРЕРАСЧЕТЫ ПО ОТМЕНЕННЫМ НАЛОГАМ, СБОРАМ И ИНЫМ ОБЯЗАТЕЛЬНЫМ ПЛАТЕЖАМ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</si>
  <si>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</si>
  <si>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</si>
  <si>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Налоги на имущество
</t>
  </si>
  <si>
    <t xml:space="preserve">Налог на имущество предприятий
</t>
  </si>
  <si>
    <t>000 1 09 04050 00 0000 110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</si>
  <si>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</si>
  <si>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межселенных территориях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</si>
  <si>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</si>
  <si>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</si>
  <si>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>Налог с продаж</t>
  </si>
  <si>
    <t>000 1 09 07000 00 0000 110</t>
  </si>
  <si>
    <t xml:space="preserve">Прочие налоги и сборы (по отмененным местным налогам и сборам)
</t>
  </si>
  <si>
    <t>000 1 09 07030 00 0000 110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</si>
  <si>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</si>
  <si>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</si>
  <si>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000 1 09 07050 00 0000 110</t>
  </si>
  <si>
    <t xml:space="preserve">Прочие местные налоги и сборы
</t>
  </si>
  <si>
    <t xml:space="preserve">Прочие местные налоги и сборы, мобилизуемые на территориях муниципальных районов
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</si>
  <si>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</si>
  <si>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</si>
  <si>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</si>
  <si>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</si>
  <si>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</si>
  <si>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</si>
  <si>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</si>
  <si>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</si>
  <si>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044 1 13 02995 05 0000 130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</si>
  <si>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</si>
  <si>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</si>
  <si>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</si>
  <si>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</si>
  <si>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</si>
  <si>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</si>
  <si>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</si>
  <si>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</si>
  <si>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Субсидия бюджетам муниципальных районов на поддержку отрасли культуры </t>
  </si>
  <si>
    <t xml:space="preserve">Субсидия бюджетам на поддержку отрасли культуры </t>
  </si>
  <si>
    <t xml:space="preserve">Субсидии бюджетам муниципальных районов на реализацию федеральных целевых программ </t>
  </si>
  <si>
    <t xml:space="preserve">Субсидии бюджетам на реализацию федеральных целевых программ 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</si>
  <si>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</si>
  <si>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</si>
  <si>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</si>
  <si>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</si>
  <si>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</si>
  <si>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</si>
  <si>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</si>
  <si>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</si>
  <si>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</si>
  <si>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</si>
  <si>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</si>
  <si>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t>188 1 16 28000 01 0000 140</t>
  </si>
  <si>
    <t>041 1 16 90050 05 0000 140</t>
  </si>
  <si>
    <t>076 1 16 90050 05 0000 140</t>
  </si>
  <si>
    <t>000 1 06 01000 00 0000 110</t>
  </si>
  <si>
    <t xml:space="preserve">Налог на имущество физических лиц
</t>
  </si>
  <si>
    <t>000 1 06 01030 05 0000 110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</si>
  <si>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</si>
  <si>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>182 1 06 01030 05 0000 110</t>
  </si>
  <si>
    <t>000 1 14 06020 00 0000 430</t>
  </si>
  <si>
    <t xml:space="preserve">Прочие субсидии бюджетам муниципальных районов 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</si>
  <si>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</t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</si>
  <si>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</t>
    </r>
  </si>
  <si>
    <t>Приложение № 1</t>
  </si>
  <si>
    <t xml:space="preserve">"Об утверждении </t>
  </si>
  <si>
    <t>отчета об исполнении бюджета</t>
  </si>
  <si>
    <t>Южского муниципального района</t>
  </si>
  <si>
    <t>за 2017 год"</t>
  </si>
  <si>
    <t>от _____________ № ____</t>
  </si>
  <si>
    <t xml:space="preserve">Доходы бюджета Южского муниципального района по кодам классификации доходов бюджетов за 2017 год </t>
  </si>
  <si>
    <t>Утвержденные бюджетные назначения (руб.)</t>
  </si>
  <si>
    <t>Исполнено за 2017 год (руб.)</t>
  </si>
  <si>
    <t>Процент исполнения (%)</t>
  </si>
  <si>
    <t>Прочие субсидии бюджетам муниципальных районов</t>
  </si>
  <si>
    <t>Безвозмездные поступления от других бюджетов бюджетной системы Российской Федерации</t>
  </si>
  <si>
    <r>
      <t xml:space="preserve">БЕЗВОЗМЕЗДНЫЕ ПОСТУПЛЕНИЯ </t>
    </r>
  </si>
  <si>
    <t>000 1 07 00000 00 0000 000</t>
  </si>
  <si>
    <t>182 1 07 01020 01 0000 110</t>
  </si>
  <si>
    <t>НАЛОГИ, СБОРЫ И РЕГУЛЯРНЫЕ ПЛАТЕЖИ ЗА ПОЛЬЗОВАНИЕ ПРИРОДНЫМИ РЕСУРСАМИ</t>
  </si>
  <si>
    <t>000 1 07 01000 01 0000 110</t>
  </si>
  <si>
    <t xml:space="preserve">Налог на добычу полезных ископаемых
</t>
  </si>
  <si>
    <t>Налог на добычу общераспространенных полезных ископаемых</t>
  </si>
  <si>
    <t>000 1 17 01000 00 0000 180</t>
  </si>
  <si>
    <t>Невыясненные поступления</t>
  </si>
  <si>
    <t>000 1 17 01050 05 0000 180</t>
  </si>
  <si>
    <t xml:space="preserve">Невыясненные поступления, зачисляемые в бюджеты муниципальных районов
</t>
  </si>
  <si>
    <t>041 1 17 01050 05 0000 180</t>
  </si>
  <si>
    <r>
      <t xml:space="preserve">НАЛОГИ НА СОВОКУПНЫЙ ДОХОД                      </t>
    </r>
  </si>
  <si>
    <r>
      <t xml:space="preserve">Единый налог на вмененный доход для отдельных видов деятельности                                         </t>
    </r>
  </si>
  <si>
    <r>
      <t xml:space="preserve">Единый налог на вмененный доход для отдельных видов деятельности                                            </t>
    </r>
  </si>
  <si>
    <t xml:space="preserve">ГОСУДАРСТВЕННАЯ ПОШЛИНА   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</si>
  <si>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                                  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</si>
  <si>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                                 </t>
  </si>
  <si>
    <t xml:space="preserve">Доходы от компенсации затрат государства                                          </t>
  </si>
  <si>
    <t xml:space="preserve">Прочие поступления от денежных взысканий (штрафов) и иных сумм в возмещение ущерба                        </t>
  </si>
  <si>
    <r>
      <t>Единый налог на вмененный доход для отдельных видов деятельности</t>
    </r>
    <r>
      <rPr>
        <i/>
        <sz val="13"/>
        <color indexed="56"/>
        <rFont val="Times New Roman"/>
        <family val="1"/>
      </rPr>
      <t xml:space="preserve">          </t>
    </r>
    <r>
      <rPr>
        <sz val="13"/>
        <rFont val="Times New Roman"/>
        <family val="1"/>
      </rPr>
      <t xml:space="preserve">                                        </t>
    </r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</si>
  <si>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3"/>
        <rFont val="Times New Roman"/>
        <family val="1"/>
      </rPr>
      <t xml:space="preserve"> </t>
    </r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</si>
  <si>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3"/>
        <color indexed="56"/>
        <rFont val="Times New Roman"/>
        <family val="1"/>
      </rPr>
      <t xml:space="preserve">  </t>
    </r>
    <r>
      <rPr>
        <sz val="13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</si>
  <si>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3"/>
        <color indexed="56"/>
        <rFont val="Times New Roman"/>
        <family val="1"/>
      </rPr>
      <t xml:space="preserve">     </t>
    </r>
    <r>
      <rPr>
        <sz val="13"/>
        <rFont val="Times New Roman"/>
        <family val="1"/>
      </rPr>
      <t xml:space="preserve">                    </t>
    </r>
  </si>
  <si>
    <r>
      <t xml:space="preserve">Доходы от оказания платных услуг  (работ)                </t>
    </r>
    <r>
      <rPr>
        <i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</si>
  <si>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3"/>
        <rFont val="Times New Roman"/>
        <family val="1"/>
      </rPr>
      <t xml:space="preserve">  </t>
    </r>
    <r>
      <rPr>
        <sz val="13"/>
        <rFont val="Times New Roman"/>
        <family val="1"/>
      </rPr>
      <t xml:space="preserve">           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</si>
  <si>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3"/>
        <rFont val="Times New Roman"/>
        <family val="1"/>
      </rPr>
      <t xml:space="preserve">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</si>
  <si>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3"/>
        <rFont val="Times New Roman"/>
        <family val="1"/>
      </rPr>
      <t xml:space="preserve"> </t>
    </r>
  </si>
  <si>
    <r>
      <t xml:space="preserve">Прочие поступления от денежных взысканий (штрафов) и иных сумм в возмещение ущерба, зачисляемые в бюджеты муниципальных районов     </t>
    </r>
    <r>
      <rPr>
        <i/>
        <sz val="13"/>
        <rFont val="Times New Roman"/>
        <family val="1"/>
      </rPr>
      <t xml:space="preserve">  </t>
    </r>
  </si>
  <si>
    <r>
      <t>Субсидии бюджетам бюджетной системы Российской Федерации (межбюджетные субсидии)</t>
    </r>
    <r>
      <rPr>
        <i/>
        <sz val="13"/>
        <color indexed="56"/>
        <rFont val="Times New Roman"/>
        <family val="1"/>
      </rPr>
      <t xml:space="preserve"> </t>
    </r>
  </si>
  <si>
    <r>
      <t xml:space="preserve">Прочие субсидии </t>
    </r>
    <r>
      <rPr>
        <i/>
        <sz val="13"/>
        <color indexed="56"/>
        <rFont val="Times New Roman"/>
        <family val="1"/>
      </rPr>
      <t xml:space="preserve"> </t>
    </r>
  </si>
  <si>
    <r>
      <t>Прочие субсидии бюджетам муниципальных районов</t>
    </r>
    <r>
      <rPr>
        <i/>
        <sz val="13"/>
        <color indexed="56"/>
        <rFont val="Times New Roman"/>
        <family val="1"/>
      </rPr>
      <t xml:space="preserve"> </t>
    </r>
  </si>
  <si>
    <r>
      <t>Прочие субвенции бюджетам муниципальных районов</t>
    </r>
    <r>
      <rPr>
        <i/>
        <sz val="13"/>
        <rFont val="Times New Roman"/>
        <family val="1"/>
      </rPr>
      <t xml:space="preserve"> 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</si>
  <si>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3"/>
        <color indexed="56"/>
        <rFont val="Times New Roman"/>
        <family val="1"/>
      </rPr>
      <t xml:space="preserve"> </t>
    </r>
  </si>
  <si>
    <t>000 1 07 01020 01 0000 110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</si>
</sst>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2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color indexed="56"/>
      <name val="Times New Roman"/>
      <family val="1"/>
    </font>
    <font>
      <i/>
      <sz val="13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3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3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4" fontId="2" fillId="34" borderId="10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3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>
      <alignment vertical="top" wrapText="1"/>
    </xf>
    <xf numFmtId="2" fontId="8" fillId="34" borderId="10" xfId="0" applyNumberFormat="1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2" fontId="7" fillId="34" borderId="10" xfId="0" applyNumberFormat="1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top" wrapText="1"/>
    </xf>
    <xf numFmtId="0" fontId="50" fillId="34" borderId="10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3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6"/>
  <sheetViews>
    <sheetView tabSelected="1" zoomScalePageLayoutView="0" workbookViewId="0" topLeftCell="A147">
      <selection activeCell="A152" sqref="A152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20.375" style="4" customWidth="1"/>
    <col min="5" max="5" width="17.1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5" t="s">
        <v>309</v>
      </c>
      <c r="D1" s="45"/>
      <c r="E1" s="45"/>
    </row>
    <row r="2" spans="3:5" ht="18.75">
      <c r="C2" s="45" t="s">
        <v>69</v>
      </c>
      <c r="D2" s="45"/>
      <c r="E2" s="45"/>
    </row>
    <row r="3" spans="3:5" ht="18.75">
      <c r="C3" s="45" t="s">
        <v>70</v>
      </c>
      <c r="D3" s="45"/>
      <c r="E3" s="45"/>
    </row>
    <row r="4" spans="3:5" ht="18.75">
      <c r="C4" s="45" t="s">
        <v>310</v>
      </c>
      <c r="D4" s="45"/>
      <c r="E4" s="45"/>
    </row>
    <row r="5" spans="3:5" ht="18.75">
      <c r="C5" s="45" t="s">
        <v>311</v>
      </c>
      <c r="D5" s="45"/>
      <c r="E5" s="45"/>
    </row>
    <row r="6" spans="3:5" ht="18.75">
      <c r="C6" s="45" t="s">
        <v>312</v>
      </c>
      <c r="D6" s="45"/>
      <c r="E6" s="45"/>
    </row>
    <row r="7" spans="3:5" ht="18.75">
      <c r="C7" s="40" t="s">
        <v>313</v>
      </c>
      <c r="D7" s="40"/>
      <c r="E7" s="40"/>
    </row>
    <row r="8" spans="3:5" ht="18.75">
      <c r="C8" s="40" t="s">
        <v>314</v>
      </c>
      <c r="D8" s="40"/>
      <c r="E8" s="40"/>
    </row>
    <row r="9" ht="8.25" customHeight="1">
      <c r="C9" s="5"/>
    </row>
    <row r="10" ht="18.75" hidden="1"/>
    <row r="11" spans="1:5" ht="22.5" customHeight="1">
      <c r="A11" s="43" t="s">
        <v>315</v>
      </c>
      <c r="B11" s="43"/>
      <c r="C11" s="43"/>
      <c r="D11" s="43"/>
      <c r="E11" s="43"/>
    </row>
    <row r="12" spans="1:5" ht="15.75" customHeight="1" hidden="1">
      <c r="A12" s="44"/>
      <c r="B12" s="44"/>
      <c r="C12" s="44"/>
      <c r="D12" s="44"/>
      <c r="E12" s="44"/>
    </row>
    <row r="13" spans="1:5" ht="42.75" customHeight="1">
      <c r="A13" s="42" t="s">
        <v>67</v>
      </c>
      <c r="B13" s="42" t="s">
        <v>68</v>
      </c>
      <c r="C13" s="38" t="s">
        <v>316</v>
      </c>
      <c r="D13" s="38" t="s">
        <v>317</v>
      </c>
      <c r="E13" s="38" t="s">
        <v>318</v>
      </c>
    </row>
    <row r="14" spans="1:5" ht="32.25" customHeight="1">
      <c r="A14" s="42"/>
      <c r="B14" s="42"/>
      <c r="C14" s="39"/>
      <c r="D14" s="39"/>
      <c r="E14" s="39"/>
    </row>
    <row r="15" spans="1:5" ht="18.75">
      <c r="A15" s="11">
        <v>1</v>
      </c>
      <c r="B15" s="11">
        <v>2</v>
      </c>
      <c r="C15" s="6">
        <v>3</v>
      </c>
      <c r="D15" s="15">
        <v>4</v>
      </c>
      <c r="E15" s="15">
        <v>5</v>
      </c>
    </row>
    <row r="16" spans="1:5" ht="46.5" customHeight="1">
      <c r="A16" s="19" t="s">
        <v>11</v>
      </c>
      <c r="B16" s="30" t="s">
        <v>224</v>
      </c>
      <c r="C16" s="21">
        <f>C17+C27+C37+C58++C86+C102+C112+C124+C140+C66+C50+C54+C166</f>
        <v>69782283.63000001</v>
      </c>
      <c r="D16" s="21">
        <f>D17+D27+D37+D58++D86+D102+D112+D124+D140+D66+D50+D54+D166</f>
        <v>70654237.49999997</v>
      </c>
      <c r="E16" s="21">
        <f>D16/C16*100</f>
        <v>101.24953473094007</v>
      </c>
    </row>
    <row r="17" spans="1:5" ht="18.75">
      <c r="A17" s="19" t="s">
        <v>12</v>
      </c>
      <c r="B17" s="30" t="s">
        <v>13</v>
      </c>
      <c r="C17" s="21">
        <f>C18</f>
        <v>45654561.69</v>
      </c>
      <c r="D17" s="21">
        <f>D18</f>
        <v>46151543.44999999</v>
      </c>
      <c r="E17" s="21">
        <f>D17/C17*100</f>
        <v>101.08856977616949</v>
      </c>
    </row>
    <row r="18" spans="1:5" ht="18.75">
      <c r="A18" s="14" t="s">
        <v>14</v>
      </c>
      <c r="B18" s="31" t="s">
        <v>15</v>
      </c>
      <c r="C18" s="24">
        <f>C19+C21+C25+C23</f>
        <v>45654561.69</v>
      </c>
      <c r="D18" s="24">
        <f>D19+D21+D25+D23</f>
        <v>46151543.44999999</v>
      </c>
      <c r="E18" s="24">
        <f>D18/C18*100</f>
        <v>101.08856977616949</v>
      </c>
    </row>
    <row r="19" spans="1:5" ht="120.75" customHeight="1">
      <c r="A19" s="14" t="s">
        <v>100</v>
      </c>
      <c r="B19" s="32" t="s">
        <v>79</v>
      </c>
      <c r="C19" s="9">
        <f>C20</f>
        <v>45147861.69</v>
      </c>
      <c r="D19" s="9">
        <f>D20</f>
        <v>45675294.69</v>
      </c>
      <c r="E19" s="24">
        <f aca="true" t="shared" si="0" ref="E19:E86">D19/C19*100</f>
        <v>101.16823472974541</v>
      </c>
    </row>
    <row r="20" spans="1:5" ht="118.5" customHeight="1">
      <c r="A20" s="14" t="s">
        <v>16</v>
      </c>
      <c r="B20" s="32" t="s">
        <v>79</v>
      </c>
      <c r="C20" s="9">
        <f>45132800-39938.31+55000</f>
        <v>45147861.69</v>
      </c>
      <c r="D20" s="9">
        <v>45675294.69</v>
      </c>
      <c r="E20" s="24">
        <f t="shared" si="0"/>
        <v>101.16823472974541</v>
      </c>
    </row>
    <row r="21" spans="1:5" ht="171" customHeight="1">
      <c r="A21" s="14" t="s">
        <v>101</v>
      </c>
      <c r="B21" s="32" t="s">
        <v>18</v>
      </c>
      <c r="C21" s="9">
        <f>C22</f>
        <v>237700</v>
      </c>
      <c r="D21" s="9">
        <f>D22</f>
        <v>224083.87</v>
      </c>
      <c r="E21" s="24">
        <f t="shared" si="0"/>
        <v>94.27171644930584</v>
      </c>
    </row>
    <row r="22" spans="1:5" ht="171.75" customHeight="1">
      <c r="A22" s="14" t="s">
        <v>17</v>
      </c>
      <c r="B22" s="32" t="s">
        <v>18</v>
      </c>
      <c r="C22" s="9">
        <f>256000-18300</f>
        <v>237700</v>
      </c>
      <c r="D22" s="29">
        <v>224083.87</v>
      </c>
      <c r="E22" s="24">
        <f t="shared" si="0"/>
        <v>94.27171644930584</v>
      </c>
    </row>
    <row r="23" spans="1:5" ht="69" customHeight="1">
      <c r="A23" s="14" t="s">
        <v>102</v>
      </c>
      <c r="B23" s="31" t="s">
        <v>73</v>
      </c>
      <c r="C23" s="7">
        <f>C24</f>
        <v>117000</v>
      </c>
      <c r="D23" s="7">
        <f>D24</f>
        <v>111461.16</v>
      </c>
      <c r="E23" s="24">
        <f t="shared" si="0"/>
        <v>95.26594871794872</v>
      </c>
    </row>
    <row r="24" spans="1:5" ht="66">
      <c r="A24" s="14" t="s">
        <v>19</v>
      </c>
      <c r="B24" s="31" t="s">
        <v>73</v>
      </c>
      <c r="C24" s="7">
        <f>112000+5000</f>
        <v>117000</v>
      </c>
      <c r="D24" s="7">
        <v>111461.16</v>
      </c>
      <c r="E24" s="24">
        <f t="shared" si="0"/>
        <v>95.26594871794872</v>
      </c>
    </row>
    <row r="25" spans="1:5" ht="136.5" customHeight="1">
      <c r="A25" s="14" t="s">
        <v>103</v>
      </c>
      <c r="B25" s="32" t="s">
        <v>165</v>
      </c>
      <c r="C25" s="7">
        <f>C26</f>
        <v>152000</v>
      </c>
      <c r="D25" s="7">
        <f>D26</f>
        <v>140703.73</v>
      </c>
      <c r="E25" s="24">
        <f t="shared" si="0"/>
        <v>92.56824342105264</v>
      </c>
    </row>
    <row r="26" spans="1:5" ht="139.5" customHeight="1">
      <c r="A26" s="14" t="s">
        <v>20</v>
      </c>
      <c r="B26" s="32" t="s">
        <v>165</v>
      </c>
      <c r="C26" s="7">
        <f>212000-60000</f>
        <v>152000</v>
      </c>
      <c r="D26" s="7">
        <v>140703.73</v>
      </c>
      <c r="E26" s="24">
        <f t="shared" si="0"/>
        <v>92.56824342105264</v>
      </c>
    </row>
    <row r="27" spans="1:5" s="8" customFormat="1" ht="70.5" customHeight="1">
      <c r="A27" s="22" t="s">
        <v>71</v>
      </c>
      <c r="B27" s="33" t="s">
        <v>80</v>
      </c>
      <c r="C27" s="13">
        <f>C28</f>
        <v>4270947</v>
      </c>
      <c r="D27" s="13">
        <f>D28</f>
        <v>4287147.39</v>
      </c>
      <c r="E27" s="21">
        <f t="shared" si="0"/>
        <v>100.37931610951856</v>
      </c>
    </row>
    <row r="28" spans="1:5" ht="49.5">
      <c r="A28" s="23" t="s">
        <v>72</v>
      </c>
      <c r="B28" s="34" t="s">
        <v>81</v>
      </c>
      <c r="C28" s="7">
        <f>C29+C31+C33+C35</f>
        <v>4270947</v>
      </c>
      <c r="D28" s="7">
        <f>D29+D31+D33+D35</f>
        <v>4287147.39</v>
      </c>
      <c r="E28" s="24">
        <f t="shared" si="0"/>
        <v>100.37931610951856</v>
      </c>
    </row>
    <row r="29" spans="1:5" ht="105" customHeight="1">
      <c r="A29" s="23" t="s">
        <v>106</v>
      </c>
      <c r="B29" s="32" t="s">
        <v>82</v>
      </c>
      <c r="C29" s="7">
        <f>C30</f>
        <v>1697938.38</v>
      </c>
      <c r="D29" s="7">
        <f>D30</f>
        <v>1761586.14</v>
      </c>
      <c r="E29" s="24">
        <f t="shared" si="0"/>
        <v>103.7485317930089</v>
      </c>
    </row>
    <row r="30" spans="1:5" ht="107.25" customHeight="1">
      <c r="A30" s="23" t="s">
        <v>136</v>
      </c>
      <c r="B30" s="32" t="s">
        <v>82</v>
      </c>
      <c r="C30" s="7">
        <f>1649762.72+45175.66+3000</f>
        <v>1697938.38</v>
      </c>
      <c r="D30" s="7">
        <v>1761586.14</v>
      </c>
      <c r="E30" s="24">
        <f t="shared" si="0"/>
        <v>103.7485317930089</v>
      </c>
    </row>
    <row r="31" spans="1:5" ht="134.25" customHeight="1">
      <c r="A31" s="23" t="s">
        <v>105</v>
      </c>
      <c r="B31" s="32" t="s">
        <v>83</v>
      </c>
      <c r="C31" s="7">
        <f>C32</f>
        <v>20000</v>
      </c>
      <c r="D31" s="7">
        <f>D32</f>
        <v>17883.05</v>
      </c>
      <c r="E31" s="24">
        <f t="shared" si="0"/>
        <v>89.41525</v>
      </c>
    </row>
    <row r="32" spans="1:5" ht="135.75" customHeight="1">
      <c r="A32" s="23" t="s">
        <v>137</v>
      </c>
      <c r="B32" s="32" t="s">
        <v>83</v>
      </c>
      <c r="C32" s="7">
        <f>23000-3000</f>
        <v>20000</v>
      </c>
      <c r="D32" s="7">
        <v>17883.05</v>
      </c>
      <c r="E32" s="24">
        <f t="shared" si="0"/>
        <v>89.41525</v>
      </c>
    </row>
    <row r="33" spans="1:5" ht="104.25" customHeight="1">
      <c r="A33" s="23" t="s">
        <v>104</v>
      </c>
      <c r="B33" s="32" t="s">
        <v>84</v>
      </c>
      <c r="C33" s="7">
        <f>C34</f>
        <v>2864500</v>
      </c>
      <c r="D33" s="7">
        <f>D34</f>
        <v>2848855.78</v>
      </c>
      <c r="E33" s="24">
        <f t="shared" si="0"/>
        <v>99.45385861406876</v>
      </c>
    </row>
    <row r="34" spans="1:5" ht="105.75" customHeight="1">
      <c r="A34" s="23" t="s">
        <v>138</v>
      </c>
      <c r="B34" s="32" t="s">
        <v>84</v>
      </c>
      <c r="C34" s="7">
        <v>2864500</v>
      </c>
      <c r="D34" s="7">
        <v>2848855.78</v>
      </c>
      <c r="E34" s="24">
        <f t="shared" si="0"/>
        <v>99.45385861406876</v>
      </c>
    </row>
    <row r="35" spans="1:5" ht="102" customHeight="1">
      <c r="A35" s="23" t="s">
        <v>225</v>
      </c>
      <c r="B35" s="32" t="s">
        <v>227</v>
      </c>
      <c r="C35" s="7">
        <f>C36</f>
        <v>-311491.38</v>
      </c>
      <c r="D35" s="7">
        <f>D36</f>
        <v>-341177.58</v>
      </c>
      <c r="E35" s="24">
        <f t="shared" si="0"/>
        <v>109.53034398576295</v>
      </c>
    </row>
    <row r="36" spans="1:5" ht="104.25" customHeight="1">
      <c r="A36" s="23" t="s">
        <v>226</v>
      </c>
      <c r="B36" s="32" t="s">
        <v>227</v>
      </c>
      <c r="C36" s="7">
        <v>-311491.38</v>
      </c>
      <c r="D36" s="7">
        <v>-341177.58</v>
      </c>
      <c r="E36" s="24">
        <f t="shared" si="0"/>
        <v>109.53034398576295</v>
      </c>
    </row>
    <row r="37" spans="1:5" ht="18.75">
      <c r="A37" s="19" t="s">
        <v>21</v>
      </c>
      <c r="B37" s="30" t="s">
        <v>333</v>
      </c>
      <c r="C37" s="21">
        <f>C38+C43+C46</f>
        <v>6157695.1</v>
      </c>
      <c r="D37" s="21">
        <f>D38+D43+D46</f>
        <v>5254115.47</v>
      </c>
      <c r="E37" s="21">
        <f t="shared" si="0"/>
        <v>85.32600891525142</v>
      </c>
    </row>
    <row r="38" spans="1:5" ht="33">
      <c r="A38" s="14" t="s">
        <v>74</v>
      </c>
      <c r="B38" s="31" t="s">
        <v>341</v>
      </c>
      <c r="C38" s="24">
        <f>C39+C41</f>
        <v>6080156.3</v>
      </c>
      <c r="D38" s="24">
        <f>D39+D41</f>
        <v>5148138.83</v>
      </c>
      <c r="E38" s="24">
        <f t="shared" si="0"/>
        <v>84.67115935818953</v>
      </c>
    </row>
    <row r="39" spans="1:5" ht="33">
      <c r="A39" s="14" t="s">
        <v>108</v>
      </c>
      <c r="B39" s="31" t="s">
        <v>334</v>
      </c>
      <c r="C39" s="24">
        <f>C40</f>
        <v>6079982.39</v>
      </c>
      <c r="D39" s="24">
        <f>D40</f>
        <v>5147968.11</v>
      </c>
      <c r="E39" s="24">
        <f t="shared" si="0"/>
        <v>84.67077336386825</v>
      </c>
    </row>
    <row r="40" spans="1:5" ht="33">
      <c r="A40" s="14" t="s">
        <v>22</v>
      </c>
      <c r="B40" s="31" t="s">
        <v>335</v>
      </c>
      <c r="C40" s="24">
        <f>6091812.39-11830</f>
        <v>6079982.39</v>
      </c>
      <c r="D40" s="24">
        <v>5147968.11</v>
      </c>
      <c r="E40" s="24">
        <f t="shared" si="0"/>
        <v>84.67077336386825</v>
      </c>
    </row>
    <row r="41" spans="1:5" ht="54" customHeight="1">
      <c r="A41" s="14" t="s">
        <v>228</v>
      </c>
      <c r="B41" s="31" t="s">
        <v>230</v>
      </c>
      <c r="C41" s="24">
        <f>C42</f>
        <v>173.91</v>
      </c>
      <c r="D41" s="24">
        <f>D42</f>
        <v>170.72</v>
      </c>
      <c r="E41" s="24">
        <f t="shared" si="0"/>
        <v>98.16571790006326</v>
      </c>
    </row>
    <row r="42" spans="1:5" ht="53.25" customHeight="1">
      <c r="A42" s="14" t="s">
        <v>229</v>
      </c>
      <c r="B42" s="31" t="s">
        <v>230</v>
      </c>
      <c r="C42" s="24">
        <f>143.91+30</f>
        <v>173.91</v>
      </c>
      <c r="D42" s="24">
        <v>170.72</v>
      </c>
      <c r="E42" s="24">
        <f t="shared" si="0"/>
        <v>98.16571790006326</v>
      </c>
    </row>
    <row r="43" spans="1:5" ht="24" customHeight="1">
      <c r="A43" s="14" t="s">
        <v>75</v>
      </c>
      <c r="B43" s="31" t="s">
        <v>24</v>
      </c>
      <c r="C43" s="24">
        <f>C44</f>
        <v>4740.68</v>
      </c>
      <c r="D43" s="24">
        <f>D44</f>
        <v>4740.68</v>
      </c>
      <c r="E43" s="24">
        <f t="shared" si="0"/>
        <v>100</v>
      </c>
    </row>
    <row r="44" spans="1:5" ht="24" customHeight="1">
      <c r="A44" s="14" t="s">
        <v>120</v>
      </c>
      <c r="B44" s="31" t="s">
        <v>24</v>
      </c>
      <c r="C44" s="24">
        <f>C45</f>
        <v>4740.68</v>
      </c>
      <c r="D44" s="24">
        <f>D45</f>
        <v>4740.68</v>
      </c>
      <c r="E44" s="24">
        <f t="shared" si="0"/>
        <v>100</v>
      </c>
    </row>
    <row r="45" spans="1:5" ht="24" customHeight="1">
      <c r="A45" s="14" t="s">
        <v>23</v>
      </c>
      <c r="B45" s="31" t="s">
        <v>24</v>
      </c>
      <c r="C45" s="7">
        <v>4740.68</v>
      </c>
      <c r="D45" s="7">
        <v>4740.68</v>
      </c>
      <c r="E45" s="24">
        <f t="shared" si="0"/>
        <v>100</v>
      </c>
    </row>
    <row r="46" spans="1:5" ht="38.25" customHeight="1">
      <c r="A46" s="14" t="s">
        <v>141</v>
      </c>
      <c r="B46" s="34" t="s">
        <v>142</v>
      </c>
      <c r="C46" s="24">
        <f>C48</f>
        <v>72798.12</v>
      </c>
      <c r="D46" s="24">
        <f>D48</f>
        <v>101235.96</v>
      </c>
      <c r="E46" s="24">
        <f t="shared" si="0"/>
        <v>139.06397582794722</v>
      </c>
    </row>
    <row r="47" spans="1:5" ht="72.75" customHeight="1">
      <c r="A47" s="14" t="s">
        <v>163</v>
      </c>
      <c r="B47" s="34" t="s">
        <v>166</v>
      </c>
      <c r="C47" s="24">
        <f>C48</f>
        <v>72798.12</v>
      </c>
      <c r="D47" s="24">
        <f>D48</f>
        <v>101235.96</v>
      </c>
      <c r="E47" s="24">
        <f t="shared" si="0"/>
        <v>139.06397582794722</v>
      </c>
    </row>
    <row r="48" spans="1:5" ht="69.75" customHeight="1">
      <c r="A48" s="14" t="s">
        <v>164</v>
      </c>
      <c r="B48" s="34" t="s">
        <v>167</v>
      </c>
      <c r="C48" s="24">
        <f>60998.12+11800</f>
        <v>72798.12</v>
      </c>
      <c r="D48" s="20">
        <v>101235.96</v>
      </c>
      <c r="E48" s="24">
        <f t="shared" si="0"/>
        <v>139.06397582794722</v>
      </c>
    </row>
    <row r="49" spans="1:5" ht="24" customHeight="1" hidden="1">
      <c r="A49" s="19" t="s">
        <v>143</v>
      </c>
      <c r="B49" s="30" t="s">
        <v>144</v>
      </c>
      <c r="C49" s="21">
        <v>0</v>
      </c>
      <c r="D49" s="21">
        <v>0</v>
      </c>
      <c r="E49" s="24" t="e">
        <f t="shared" si="0"/>
        <v>#DIV/0!</v>
      </c>
    </row>
    <row r="50" spans="1:5" ht="24" customHeight="1">
      <c r="A50" s="19" t="s">
        <v>143</v>
      </c>
      <c r="B50" s="30" t="s">
        <v>144</v>
      </c>
      <c r="C50" s="21">
        <f aca="true" t="shared" si="1" ref="C50:D52">C51</f>
        <v>113.00999999999999</v>
      </c>
      <c r="D50" s="21">
        <f t="shared" si="1"/>
        <v>113.01</v>
      </c>
      <c r="E50" s="21">
        <f t="shared" si="0"/>
        <v>100.00000000000003</v>
      </c>
    </row>
    <row r="51" spans="1:5" ht="24.75" customHeight="1">
      <c r="A51" s="14" t="s">
        <v>300</v>
      </c>
      <c r="B51" s="31" t="s">
        <v>301</v>
      </c>
      <c r="C51" s="24">
        <f t="shared" si="1"/>
        <v>113.00999999999999</v>
      </c>
      <c r="D51" s="24">
        <f t="shared" si="1"/>
        <v>113.01</v>
      </c>
      <c r="E51" s="24">
        <f t="shared" si="0"/>
        <v>100.00000000000003</v>
      </c>
    </row>
    <row r="52" spans="1:5" ht="73.5" customHeight="1">
      <c r="A52" s="14" t="s">
        <v>302</v>
      </c>
      <c r="B52" s="31" t="s">
        <v>303</v>
      </c>
      <c r="C52" s="24">
        <f t="shared" si="1"/>
        <v>113.00999999999999</v>
      </c>
      <c r="D52" s="24">
        <f t="shared" si="1"/>
        <v>113.01</v>
      </c>
      <c r="E52" s="24">
        <f t="shared" si="0"/>
        <v>100.00000000000003</v>
      </c>
    </row>
    <row r="53" spans="1:5" ht="72.75" customHeight="1">
      <c r="A53" s="14" t="s">
        <v>304</v>
      </c>
      <c r="B53" s="31" t="s">
        <v>303</v>
      </c>
      <c r="C53" s="24">
        <f>99.08+13.93</f>
        <v>113.00999999999999</v>
      </c>
      <c r="D53" s="24">
        <v>113.01</v>
      </c>
      <c r="E53" s="24">
        <f t="shared" si="0"/>
        <v>100.00000000000003</v>
      </c>
    </row>
    <row r="54" spans="1:5" ht="59.25" customHeight="1">
      <c r="A54" s="19" t="s">
        <v>322</v>
      </c>
      <c r="B54" s="30" t="s">
        <v>324</v>
      </c>
      <c r="C54" s="21">
        <f aca="true" t="shared" si="2" ref="C54:D56">C55</f>
        <v>0</v>
      </c>
      <c r="D54" s="21">
        <f t="shared" si="2"/>
        <v>11542</v>
      </c>
      <c r="E54" s="21">
        <v>0</v>
      </c>
    </row>
    <row r="55" spans="1:5" ht="21.75" customHeight="1">
      <c r="A55" s="14" t="s">
        <v>325</v>
      </c>
      <c r="B55" s="31" t="s">
        <v>326</v>
      </c>
      <c r="C55" s="24">
        <f t="shared" si="2"/>
        <v>0</v>
      </c>
      <c r="D55" s="24">
        <f t="shared" si="2"/>
        <v>11542</v>
      </c>
      <c r="E55" s="24">
        <v>0</v>
      </c>
    </row>
    <row r="56" spans="1:5" ht="38.25" customHeight="1">
      <c r="A56" s="14" t="s">
        <v>355</v>
      </c>
      <c r="B56" s="31" t="s">
        <v>327</v>
      </c>
      <c r="C56" s="24">
        <f t="shared" si="2"/>
        <v>0</v>
      </c>
      <c r="D56" s="24">
        <f t="shared" si="2"/>
        <v>11542</v>
      </c>
      <c r="E56" s="24">
        <v>0</v>
      </c>
    </row>
    <row r="57" spans="1:5" ht="36" customHeight="1">
      <c r="A57" s="14" t="s">
        <v>323</v>
      </c>
      <c r="B57" s="31" t="s">
        <v>327</v>
      </c>
      <c r="C57" s="24">
        <v>0</v>
      </c>
      <c r="D57" s="24">
        <v>11542</v>
      </c>
      <c r="E57" s="24">
        <v>0</v>
      </c>
    </row>
    <row r="58" spans="1:5" ht="24.75" customHeight="1">
      <c r="A58" s="19" t="s">
        <v>25</v>
      </c>
      <c r="B58" s="30" t="s">
        <v>336</v>
      </c>
      <c r="C58" s="21">
        <f>C61+C64</f>
        <v>975000</v>
      </c>
      <c r="D58" s="21">
        <f>D61+D64</f>
        <v>1018387.37</v>
      </c>
      <c r="E58" s="21">
        <f t="shared" si="0"/>
        <v>104.44998666666667</v>
      </c>
    </row>
    <row r="59" spans="1:5" ht="55.5" customHeight="1">
      <c r="A59" s="14" t="s">
        <v>107</v>
      </c>
      <c r="B59" s="31" t="s">
        <v>168</v>
      </c>
      <c r="C59" s="9">
        <f>C60</f>
        <v>950000</v>
      </c>
      <c r="D59" s="9">
        <f>D60</f>
        <v>993387.37</v>
      </c>
      <c r="E59" s="24">
        <f t="shared" si="0"/>
        <v>104.56709157894737</v>
      </c>
    </row>
    <row r="60" spans="1:5" ht="72.75" customHeight="1">
      <c r="A60" s="14" t="s">
        <v>109</v>
      </c>
      <c r="B60" s="32" t="s">
        <v>169</v>
      </c>
      <c r="C60" s="9">
        <f>C61</f>
        <v>950000</v>
      </c>
      <c r="D60" s="9">
        <f>D61</f>
        <v>993387.37</v>
      </c>
      <c r="E60" s="24">
        <f t="shared" si="0"/>
        <v>104.56709157894737</v>
      </c>
    </row>
    <row r="61" spans="1:5" ht="68.25" customHeight="1">
      <c r="A61" s="14" t="s">
        <v>26</v>
      </c>
      <c r="B61" s="32" t="s">
        <v>342</v>
      </c>
      <c r="C61" s="9">
        <f>938000+12000</f>
        <v>950000</v>
      </c>
      <c r="D61" s="20">
        <v>993387.37</v>
      </c>
      <c r="E61" s="24">
        <f t="shared" si="0"/>
        <v>104.56709157894737</v>
      </c>
    </row>
    <row r="62" spans="1:5" ht="66">
      <c r="A62" s="14" t="s">
        <v>27</v>
      </c>
      <c r="B62" s="31" t="s">
        <v>85</v>
      </c>
      <c r="C62" s="7">
        <f>C63</f>
        <v>25000</v>
      </c>
      <c r="D62" s="7">
        <f>D63</f>
        <v>25000</v>
      </c>
      <c r="E62" s="24">
        <f t="shared" si="0"/>
        <v>100</v>
      </c>
    </row>
    <row r="63" spans="1:5" ht="49.5">
      <c r="A63" s="14" t="s">
        <v>110</v>
      </c>
      <c r="B63" s="32" t="s">
        <v>125</v>
      </c>
      <c r="C63" s="7">
        <f>C64</f>
        <v>25000</v>
      </c>
      <c r="D63" s="7">
        <f>D64</f>
        <v>25000</v>
      </c>
      <c r="E63" s="24">
        <f t="shared" si="0"/>
        <v>100</v>
      </c>
    </row>
    <row r="64" spans="1:5" ht="56.25" customHeight="1">
      <c r="A64" s="14" t="s">
        <v>139</v>
      </c>
      <c r="B64" s="32" t="s">
        <v>125</v>
      </c>
      <c r="C64" s="7">
        <f>15000+10000</f>
        <v>25000</v>
      </c>
      <c r="D64" s="20">
        <v>25000</v>
      </c>
      <c r="E64" s="24">
        <f t="shared" si="0"/>
        <v>100</v>
      </c>
    </row>
    <row r="65" spans="1:5" ht="99.75" customHeight="1" hidden="1">
      <c r="A65" s="19" t="s">
        <v>145</v>
      </c>
      <c r="B65" s="35" t="s">
        <v>146</v>
      </c>
      <c r="C65" s="13">
        <v>0</v>
      </c>
      <c r="D65" s="13">
        <v>0</v>
      </c>
      <c r="E65" s="24" t="e">
        <f t="shared" si="0"/>
        <v>#DIV/0!</v>
      </c>
    </row>
    <row r="66" spans="1:5" ht="69" customHeight="1">
      <c r="A66" s="19" t="s">
        <v>145</v>
      </c>
      <c r="B66" s="35" t="s">
        <v>246</v>
      </c>
      <c r="C66" s="13">
        <f>C67+C70+C76+C79</f>
        <v>12228.99</v>
      </c>
      <c r="D66" s="13">
        <f>D67+D70+D76+D79</f>
        <v>12228.99</v>
      </c>
      <c r="E66" s="21">
        <f t="shared" si="0"/>
        <v>100</v>
      </c>
    </row>
    <row r="67" spans="1:5" ht="49.5" customHeight="1">
      <c r="A67" s="14" t="s">
        <v>232</v>
      </c>
      <c r="B67" s="32" t="s">
        <v>247</v>
      </c>
      <c r="C67" s="7">
        <f>C68</f>
        <v>85</v>
      </c>
      <c r="D67" s="7">
        <f>D68</f>
        <v>85</v>
      </c>
      <c r="E67" s="24">
        <f t="shared" si="0"/>
        <v>100</v>
      </c>
    </row>
    <row r="68" spans="1:5" ht="69.75" customHeight="1">
      <c r="A68" s="14" t="s">
        <v>231</v>
      </c>
      <c r="B68" s="32" t="s">
        <v>248</v>
      </c>
      <c r="C68" s="7">
        <f>C69</f>
        <v>85</v>
      </c>
      <c r="D68" s="7">
        <f>D69</f>
        <v>85</v>
      </c>
      <c r="E68" s="24">
        <f t="shared" si="0"/>
        <v>100</v>
      </c>
    </row>
    <row r="69" spans="1:5" ht="72" customHeight="1">
      <c r="A69" s="14" t="s">
        <v>233</v>
      </c>
      <c r="B69" s="32" t="s">
        <v>248</v>
      </c>
      <c r="C69" s="7">
        <v>85</v>
      </c>
      <c r="D69" s="7">
        <v>85</v>
      </c>
      <c r="E69" s="24">
        <f t="shared" si="0"/>
        <v>100</v>
      </c>
    </row>
    <row r="70" spans="1:5" ht="21" customHeight="1">
      <c r="A70" s="14" t="s">
        <v>234</v>
      </c>
      <c r="B70" s="32" t="s">
        <v>249</v>
      </c>
      <c r="C70" s="7">
        <f>C71+C73</f>
        <v>11281.84</v>
      </c>
      <c r="D70" s="7">
        <f>D71+D73</f>
        <v>11281.84</v>
      </c>
      <c r="E70" s="24">
        <f t="shared" si="0"/>
        <v>100</v>
      </c>
    </row>
    <row r="71" spans="1:5" ht="25.5" customHeight="1">
      <c r="A71" s="14" t="s">
        <v>235</v>
      </c>
      <c r="B71" s="32" t="s">
        <v>250</v>
      </c>
      <c r="C71" s="7">
        <f>C72</f>
        <v>1657.7</v>
      </c>
      <c r="D71" s="7">
        <f>D72</f>
        <v>1657.7</v>
      </c>
      <c r="E71" s="24">
        <f t="shared" si="0"/>
        <v>100</v>
      </c>
    </row>
    <row r="72" spans="1:5" ht="25.5" customHeight="1">
      <c r="A72" s="14" t="s">
        <v>236</v>
      </c>
      <c r="B72" s="32" t="s">
        <v>250</v>
      </c>
      <c r="C72" s="7">
        <v>1657.7</v>
      </c>
      <c r="D72" s="7">
        <v>1657.7</v>
      </c>
      <c r="E72" s="24">
        <f t="shared" si="0"/>
        <v>100</v>
      </c>
    </row>
    <row r="73" spans="1:5" ht="39" customHeight="1">
      <c r="A73" s="14" t="s">
        <v>251</v>
      </c>
      <c r="B73" s="32" t="s">
        <v>252</v>
      </c>
      <c r="C73" s="7">
        <f>C74</f>
        <v>9624.14</v>
      </c>
      <c r="D73" s="7">
        <f>D74</f>
        <v>9624.14</v>
      </c>
      <c r="E73" s="24">
        <f t="shared" si="0"/>
        <v>100</v>
      </c>
    </row>
    <row r="74" spans="1:5" ht="54.75" customHeight="1">
      <c r="A74" s="14" t="s">
        <v>237</v>
      </c>
      <c r="B74" s="32" t="s">
        <v>253</v>
      </c>
      <c r="C74" s="7">
        <f>C75</f>
        <v>9624.14</v>
      </c>
      <c r="D74" s="7">
        <f>D75</f>
        <v>9624.14</v>
      </c>
      <c r="E74" s="24">
        <f t="shared" si="0"/>
        <v>100</v>
      </c>
    </row>
    <row r="75" spans="1:5" ht="57.75" customHeight="1">
      <c r="A75" s="14" t="s">
        <v>238</v>
      </c>
      <c r="B75" s="32" t="s">
        <v>253</v>
      </c>
      <c r="C75" s="7">
        <v>9624.14</v>
      </c>
      <c r="D75" s="7">
        <v>9624.14</v>
      </c>
      <c r="E75" s="24">
        <f t="shared" si="0"/>
        <v>100</v>
      </c>
    </row>
    <row r="76" spans="1:5" ht="55.5" customHeight="1">
      <c r="A76" s="14" t="s">
        <v>239</v>
      </c>
      <c r="B76" s="32" t="s">
        <v>254</v>
      </c>
      <c r="C76" s="7">
        <f>C77</f>
        <v>120</v>
      </c>
      <c r="D76" s="7">
        <f>D77</f>
        <v>120</v>
      </c>
      <c r="E76" s="24">
        <f t="shared" si="0"/>
        <v>100</v>
      </c>
    </row>
    <row r="77" spans="1:5" ht="24" customHeight="1">
      <c r="A77" s="14" t="s">
        <v>240</v>
      </c>
      <c r="B77" s="32" t="s">
        <v>255</v>
      </c>
      <c r="C77" s="7">
        <f>C78</f>
        <v>120</v>
      </c>
      <c r="D77" s="7">
        <f>D78</f>
        <v>120</v>
      </c>
      <c r="E77" s="24">
        <f t="shared" si="0"/>
        <v>100</v>
      </c>
    </row>
    <row r="78" spans="1:5" ht="22.5" customHeight="1">
      <c r="A78" s="14" t="s">
        <v>241</v>
      </c>
      <c r="B78" s="32" t="s">
        <v>256</v>
      </c>
      <c r="C78" s="7">
        <v>120</v>
      </c>
      <c r="D78" s="7">
        <v>120</v>
      </c>
      <c r="E78" s="24">
        <f t="shared" si="0"/>
        <v>100</v>
      </c>
    </row>
    <row r="79" spans="1:5" ht="37.5" customHeight="1">
      <c r="A79" s="14" t="s">
        <v>257</v>
      </c>
      <c r="B79" s="32" t="s">
        <v>258</v>
      </c>
      <c r="C79" s="7">
        <f>C80+C83</f>
        <v>742.1500000000001</v>
      </c>
      <c r="D79" s="7">
        <f>D80+D83</f>
        <v>742.1500000000001</v>
      </c>
      <c r="E79" s="24">
        <f t="shared" si="0"/>
        <v>100</v>
      </c>
    </row>
    <row r="80" spans="1:5" ht="72" customHeight="1">
      <c r="A80" s="14" t="s">
        <v>259</v>
      </c>
      <c r="B80" s="32" t="s">
        <v>260</v>
      </c>
      <c r="C80" s="7">
        <f>C81</f>
        <v>207.06</v>
      </c>
      <c r="D80" s="7">
        <f>D81</f>
        <v>207.06</v>
      </c>
      <c r="E80" s="24">
        <f t="shared" si="0"/>
        <v>100</v>
      </c>
    </row>
    <row r="81" spans="1:5" ht="101.25" customHeight="1">
      <c r="A81" s="14" t="s">
        <v>242</v>
      </c>
      <c r="B81" s="32" t="s">
        <v>261</v>
      </c>
      <c r="C81" s="7">
        <f>C82</f>
        <v>207.06</v>
      </c>
      <c r="D81" s="7">
        <f>D82</f>
        <v>207.06</v>
      </c>
      <c r="E81" s="24">
        <f t="shared" si="0"/>
        <v>100</v>
      </c>
    </row>
    <row r="82" spans="1:5" ht="104.25" customHeight="1">
      <c r="A82" s="14" t="s">
        <v>243</v>
      </c>
      <c r="B82" s="32" t="s">
        <v>261</v>
      </c>
      <c r="C82" s="7">
        <v>207.06</v>
      </c>
      <c r="D82" s="7">
        <v>207.06</v>
      </c>
      <c r="E82" s="24">
        <f t="shared" si="0"/>
        <v>100</v>
      </c>
    </row>
    <row r="83" spans="1:5" ht="24" customHeight="1">
      <c r="A83" s="14" t="s">
        <v>262</v>
      </c>
      <c r="B83" s="32" t="s">
        <v>263</v>
      </c>
      <c r="C83" s="7">
        <f>C84</f>
        <v>535.09</v>
      </c>
      <c r="D83" s="7">
        <f>D84</f>
        <v>535.09</v>
      </c>
      <c r="E83" s="24">
        <f t="shared" si="0"/>
        <v>100</v>
      </c>
    </row>
    <row r="84" spans="1:5" ht="56.25" customHeight="1">
      <c r="A84" s="14" t="s">
        <v>244</v>
      </c>
      <c r="B84" s="32" t="s">
        <v>264</v>
      </c>
      <c r="C84" s="7">
        <f>C85</f>
        <v>535.09</v>
      </c>
      <c r="D84" s="7">
        <f>D85</f>
        <v>535.09</v>
      </c>
      <c r="E84" s="24">
        <f t="shared" si="0"/>
        <v>100</v>
      </c>
    </row>
    <row r="85" spans="1:5" ht="56.25" customHeight="1">
      <c r="A85" s="14" t="s">
        <v>245</v>
      </c>
      <c r="B85" s="32" t="s">
        <v>264</v>
      </c>
      <c r="C85" s="7">
        <v>535.09</v>
      </c>
      <c r="D85" s="7">
        <v>535.09</v>
      </c>
      <c r="E85" s="24">
        <f t="shared" si="0"/>
        <v>100</v>
      </c>
    </row>
    <row r="86" spans="1:8" ht="71.25" customHeight="1">
      <c r="A86" s="19" t="s">
        <v>28</v>
      </c>
      <c r="B86" s="30" t="s">
        <v>170</v>
      </c>
      <c r="C86" s="21">
        <f>C90+C87</f>
        <v>2258198.02</v>
      </c>
      <c r="D86" s="21">
        <f>D90+D87</f>
        <v>2640224.9499999997</v>
      </c>
      <c r="E86" s="21">
        <f t="shared" si="0"/>
        <v>116.91733526539889</v>
      </c>
      <c r="F86" s="16"/>
      <c r="G86" s="16"/>
      <c r="H86" s="16"/>
    </row>
    <row r="87" spans="1:8" ht="38.25" customHeight="1">
      <c r="A87" s="14" t="s">
        <v>265</v>
      </c>
      <c r="B87" s="31" t="s">
        <v>267</v>
      </c>
      <c r="C87" s="24">
        <f>C88</f>
        <v>18759.13</v>
      </c>
      <c r="D87" s="24">
        <f>D88</f>
        <v>18759.13</v>
      </c>
      <c r="E87" s="24">
        <f aca="true" t="shared" si="3" ref="E87:E147">D87/C87*100</f>
        <v>100</v>
      </c>
      <c r="F87" s="16"/>
      <c r="G87" s="16"/>
      <c r="H87" s="16"/>
    </row>
    <row r="88" spans="1:8" ht="54" customHeight="1">
      <c r="A88" s="14" t="s">
        <v>266</v>
      </c>
      <c r="B88" s="31" t="s">
        <v>268</v>
      </c>
      <c r="C88" s="24">
        <f>C89</f>
        <v>18759.13</v>
      </c>
      <c r="D88" s="24">
        <f>D89</f>
        <v>18759.13</v>
      </c>
      <c r="E88" s="24">
        <f t="shared" si="3"/>
        <v>100</v>
      </c>
      <c r="F88" s="16"/>
      <c r="G88" s="16"/>
      <c r="H88" s="16"/>
    </row>
    <row r="89" spans="1:8" ht="54" customHeight="1">
      <c r="A89" s="14" t="s">
        <v>269</v>
      </c>
      <c r="B89" s="31" t="s">
        <v>268</v>
      </c>
      <c r="C89" s="24">
        <v>18759.13</v>
      </c>
      <c r="D89" s="24">
        <v>18759.13</v>
      </c>
      <c r="E89" s="24">
        <f t="shared" si="3"/>
        <v>100</v>
      </c>
      <c r="F89" s="16"/>
      <c r="G89" s="16"/>
      <c r="H89" s="16"/>
    </row>
    <row r="90" spans="1:5" ht="159.75" customHeight="1">
      <c r="A90" s="14" t="s">
        <v>29</v>
      </c>
      <c r="B90" s="32" t="s">
        <v>337</v>
      </c>
      <c r="C90" s="9">
        <f>C91+C96+C99</f>
        <v>2239438.89</v>
      </c>
      <c r="D90" s="9">
        <f>D91+D96+D99</f>
        <v>2621465.82</v>
      </c>
      <c r="E90" s="24">
        <f t="shared" si="3"/>
        <v>117.05904687580019</v>
      </c>
    </row>
    <row r="91" spans="1:5" ht="105" customHeight="1">
      <c r="A91" s="14" t="s">
        <v>58</v>
      </c>
      <c r="B91" s="32" t="s">
        <v>171</v>
      </c>
      <c r="C91" s="7">
        <f>C94+C92</f>
        <v>1995867.61</v>
      </c>
      <c r="D91" s="7">
        <f>D94+D92</f>
        <v>2212391.21</v>
      </c>
      <c r="E91" s="24">
        <f t="shared" si="3"/>
        <v>110.84859531339355</v>
      </c>
    </row>
    <row r="92" spans="1:5" ht="135.75" customHeight="1">
      <c r="A92" s="14" t="s">
        <v>270</v>
      </c>
      <c r="B92" s="32" t="s">
        <v>272</v>
      </c>
      <c r="C92" s="7">
        <f>C93</f>
        <v>677593.78</v>
      </c>
      <c r="D92" s="7">
        <f>D93</f>
        <v>754798.82</v>
      </c>
      <c r="E92" s="24">
        <f t="shared" si="3"/>
        <v>111.39400069463446</v>
      </c>
    </row>
    <row r="93" spans="1:5" ht="135.75" customHeight="1">
      <c r="A93" s="14" t="s">
        <v>271</v>
      </c>
      <c r="B93" s="32" t="s">
        <v>272</v>
      </c>
      <c r="C93" s="7">
        <f>266722.17+410871.61</f>
        <v>677593.78</v>
      </c>
      <c r="D93" s="7">
        <v>754798.82</v>
      </c>
      <c r="E93" s="24">
        <f t="shared" si="3"/>
        <v>111.39400069463446</v>
      </c>
    </row>
    <row r="94" spans="1:5" ht="120" customHeight="1">
      <c r="A94" s="14" t="s">
        <v>130</v>
      </c>
      <c r="B94" s="36" t="s">
        <v>172</v>
      </c>
      <c r="C94" s="7">
        <f>C95</f>
        <v>1318273.83</v>
      </c>
      <c r="D94" s="7">
        <f>D95</f>
        <v>1457592.39</v>
      </c>
      <c r="E94" s="24">
        <f t="shared" si="3"/>
        <v>110.56825652072604</v>
      </c>
    </row>
    <row r="95" spans="1:5" ht="121.5" customHeight="1">
      <c r="A95" s="14" t="s">
        <v>131</v>
      </c>
      <c r="B95" s="36" t="s">
        <v>172</v>
      </c>
      <c r="C95" s="7">
        <f>875416.72+442857.11</f>
        <v>1318273.83</v>
      </c>
      <c r="D95" s="7">
        <v>1457592.39</v>
      </c>
      <c r="E95" s="24">
        <f t="shared" si="3"/>
        <v>110.56825652072604</v>
      </c>
    </row>
    <row r="96" spans="1:5" ht="141" customHeight="1">
      <c r="A96" s="14" t="s">
        <v>93</v>
      </c>
      <c r="B96" s="32" t="s">
        <v>87</v>
      </c>
      <c r="C96" s="7">
        <f>C97</f>
        <v>131240.07</v>
      </c>
      <c r="D96" s="7">
        <f>D97</f>
        <v>131240.07</v>
      </c>
      <c r="E96" s="24">
        <f t="shared" si="3"/>
        <v>100</v>
      </c>
    </row>
    <row r="97" spans="1:5" ht="121.5" customHeight="1">
      <c r="A97" s="14" t="s">
        <v>111</v>
      </c>
      <c r="B97" s="32" t="s">
        <v>88</v>
      </c>
      <c r="C97" s="7">
        <f>C98</f>
        <v>131240.07</v>
      </c>
      <c r="D97" s="7">
        <f>D98</f>
        <v>131240.07</v>
      </c>
      <c r="E97" s="24">
        <f t="shared" si="3"/>
        <v>100</v>
      </c>
    </row>
    <row r="98" spans="1:5" ht="151.5" customHeight="1">
      <c r="A98" s="14" t="s">
        <v>86</v>
      </c>
      <c r="B98" s="32" t="s">
        <v>88</v>
      </c>
      <c r="C98" s="7">
        <f>100000+31240.07</f>
        <v>131240.07</v>
      </c>
      <c r="D98" s="7">
        <v>131240.07</v>
      </c>
      <c r="E98" s="24">
        <f t="shared" si="3"/>
        <v>100</v>
      </c>
    </row>
    <row r="99" spans="1:5" ht="119.25" customHeight="1">
      <c r="A99" s="14" t="s">
        <v>59</v>
      </c>
      <c r="B99" s="32" t="s">
        <v>343</v>
      </c>
      <c r="C99" s="20">
        <f>C100</f>
        <v>112331.21000000002</v>
      </c>
      <c r="D99" s="20">
        <f>D100</f>
        <v>277834.54</v>
      </c>
      <c r="E99" s="24">
        <f t="shared" si="3"/>
        <v>247.33512618621302</v>
      </c>
    </row>
    <row r="100" spans="1:5" ht="99">
      <c r="A100" s="14" t="s">
        <v>112</v>
      </c>
      <c r="B100" s="32" t="s">
        <v>344</v>
      </c>
      <c r="C100" s="20">
        <f>C101</f>
        <v>112331.21000000002</v>
      </c>
      <c r="D100" s="20">
        <f>D101</f>
        <v>277834.54</v>
      </c>
      <c r="E100" s="24">
        <f t="shared" si="3"/>
        <v>247.33512618621302</v>
      </c>
    </row>
    <row r="101" spans="1:5" ht="102.75" customHeight="1">
      <c r="A101" s="14" t="s">
        <v>30</v>
      </c>
      <c r="B101" s="32" t="s">
        <v>338</v>
      </c>
      <c r="C101" s="20">
        <f>600000-487668.79</f>
        <v>112331.21000000002</v>
      </c>
      <c r="D101" s="20">
        <v>277834.54</v>
      </c>
      <c r="E101" s="24">
        <f t="shared" si="3"/>
        <v>247.33512618621302</v>
      </c>
    </row>
    <row r="102" spans="1:5" ht="39" customHeight="1">
      <c r="A102" s="19" t="s">
        <v>31</v>
      </c>
      <c r="B102" s="30" t="s">
        <v>76</v>
      </c>
      <c r="C102" s="21">
        <f>C103</f>
        <v>366586.07</v>
      </c>
      <c r="D102" s="21">
        <f>D103</f>
        <v>377234.45</v>
      </c>
      <c r="E102" s="21">
        <f t="shared" si="3"/>
        <v>102.90474212508948</v>
      </c>
    </row>
    <row r="103" spans="1:5" ht="33">
      <c r="A103" s="14" t="s">
        <v>60</v>
      </c>
      <c r="B103" s="31" t="s">
        <v>61</v>
      </c>
      <c r="C103" s="24">
        <f>C104+C108+C110+C106</f>
        <v>366586.07</v>
      </c>
      <c r="D103" s="24">
        <f>D104+D108+D110+D106</f>
        <v>377234.45</v>
      </c>
      <c r="E103" s="24">
        <f t="shared" si="3"/>
        <v>102.90474212508948</v>
      </c>
    </row>
    <row r="104" spans="1:5" ht="49.5">
      <c r="A104" s="14" t="s">
        <v>113</v>
      </c>
      <c r="B104" s="31" t="s">
        <v>33</v>
      </c>
      <c r="C104" s="24">
        <f>C105</f>
        <v>28400</v>
      </c>
      <c r="D104" s="24">
        <f>D105</f>
        <v>28298.21</v>
      </c>
      <c r="E104" s="24">
        <f t="shared" si="3"/>
        <v>99.64158450704225</v>
      </c>
    </row>
    <row r="105" spans="1:5" ht="49.5">
      <c r="A105" s="14" t="s">
        <v>32</v>
      </c>
      <c r="B105" s="31" t="s">
        <v>33</v>
      </c>
      <c r="C105" s="24">
        <f>31400-3000</f>
        <v>28400</v>
      </c>
      <c r="D105" s="24">
        <v>28298.21</v>
      </c>
      <c r="E105" s="24">
        <f t="shared" si="3"/>
        <v>99.64158450704225</v>
      </c>
    </row>
    <row r="106" spans="1:5" ht="54" customHeight="1">
      <c r="A106" s="14" t="s">
        <v>147</v>
      </c>
      <c r="B106" s="34" t="s">
        <v>148</v>
      </c>
      <c r="C106" s="9">
        <f>C107</f>
        <v>400</v>
      </c>
      <c r="D106" s="9">
        <f>D107</f>
        <v>298.39</v>
      </c>
      <c r="E106" s="24">
        <f t="shared" si="3"/>
        <v>74.5975</v>
      </c>
    </row>
    <row r="107" spans="1:5" ht="55.5" customHeight="1">
      <c r="A107" s="14" t="s">
        <v>149</v>
      </c>
      <c r="B107" s="34" t="s">
        <v>148</v>
      </c>
      <c r="C107" s="9">
        <f>500-100</f>
        <v>400</v>
      </c>
      <c r="D107" s="20">
        <v>298.39</v>
      </c>
      <c r="E107" s="24">
        <f t="shared" si="3"/>
        <v>74.5975</v>
      </c>
    </row>
    <row r="108" spans="1:5" ht="33">
      <c r="A108" s="14" t="s">
        <v>114</v>
      </c>
      <c r="B108" s="31" t="s">
        <v>62</v>
      </c>
      <c r="C108" s="9">
        <f>C109</f>
        <v>39700</v>
      </c>
      <c r="D108" s="9">
        <f>D109</f>
        <v>34186.24</v>
      </c>
      <c r="E108" s="24">
        <f t="shared" si="3"/>
        <v>86.11143576826196</v>
      </c>
    </row>
    <row r="109" spans="1:5" ht="33">
      <c r="A109" s="14" t="s">
        <v>34</v>
      </c>
      <c r="B109" s="31" t="s">
        <v>62</v>
      </c>
      <c r="C109" s="9">
        <f>44700-5000</f>
        <v>39700</v>
      </c>
      <c r="D109" s="20">
        <v>34186.24</v>
      </c>
      <c r="E109" s="24">
        <f t="shared" si="3"/>
        <v>86.11143576826196</v>
      </c>
    </row>
    <row r="110" spans="1:5" ht="33">
      <c r="A110" s="14" t="s">
        <v>115</v>
      </c>
      <c r="B110" s="31" t="s">
        <v>36</v>
      </c>
      <c r="C110" s="9">
        <f>C111</f>
        <v>298086.07</v>
      </c>
      <c r="D110" s="9">
        <f>D111</f>
        <v>314451.61</v>
      </c>
      <c r="E110" s="24">
        <f t="shared" si="3"/>
        <v>105.49020623472944</v>
      </c>
    </row>
    <row r="111" spans="1:5" ht="33">
      <c r="A111" s="14" t="s">
        <v>35</v>
      </c>
      <c r="B111" s="31" t="s">
        <v>36</v>
      </c>
      <c r="C111" s="9">
        <f>340000-41913.93</f>
        <v>298086.07</v>
      </c>
      <c r="D111" s="20">
        <v>314451.61</v>
      </c>
      <c r="E111" s="24">
        <f t="shared" si="3"/>
        <v>105.49020623472944</v>
      </c>
    </row>
    <row r="112" spans="1:5" ht="49.5">
      <c r="A112" s="19" t="s">
        <v>37</v>
      </c>
      <c r="B112" s="35" t="s">
        <v>150</v>
      </c>
      <c r="C112" s="21">
        <f>C113+C118</f>
        <v>1336690.57</v>
      </c>
      <c r="D112" s="21">
        <f>D113+D118</f>
        <v>1463010.68</v>
      </c>
      <c r="E112" s="21">
        <f t="shared" si="3"/>
        <v>109.45021329805596</v>
      </c>
    </row>
    <row r="113" spans="1:5" ht="18.75">
      <c r="A113" s="14" t="s">
        <v>63</v>
      </c>
      <c r="B113" s="32" t="s">
        <v>345</v>
      </c>
      <c r="C113" s="24">
        <f>C114</f>
        <v>1118000</v>
      </c>
      <c r="D113" s="24">
        <f>D114</f>
        <v>1212917.88</v>
      </c>
      <c r="E113" s="24">
        <f t="shared" si="3"/>
        <v>108.48997137745975</v>
      </c>
    </row>
    <row r="114" spans="1:5" ht="33">
      <c r="A114" s="14" t="s">
        <v>64</v>
      </c>
      <c r="B114" s="32" t="s">
        <v>346</v>
      </c>
      <c r="C114" s="24">
        <f>C115</f>
        <v>1118000</v>
      </c>
      <c r="D114" s="24">
        <f>D115</f>
        <v>1212917.88</v>
      </c>
      <c r="E114" s="24">
        <f t="shared" si="3"/>
        <v>108.48997137745975</v>
      </c>
    </row>
    <row r="115" spans="1:5" ht="59.25" customHeight="1">
      <c r="A115" s="14" t="s">
        <v>38</v>
      </c>
      <c r="B115" s="32" t="s">
        <v>39</v>
      </c>
      <c r="C115" s="24">
        <f>SUM(C116:C117)</f>
        <v>1118000</v>
      </c>
      <c r="D115" s="24">
        <f>SUM(D116:D117)</f>
        <v>1212917.88</v>
      </c>
      <c r="E115" s="24">
        <f t="shared" si="3"/>
        <v>108.48997137745975</v>
      </c>
    </row>
    <row r="116" spans="1:5" ht="57.75" customHeight="1">
      <c r="A116" s="14" t="s">
        <v>40</v>
      </c>
      <c r="B116" s="32" t="s">
        <v>140</v>
      </c>
      <c r="C116" s="7">
        <v>22000</v>
      </c>
      <c r="D116" s="20">
        <v>22001.9</v>
      </c>
      <c r="E116" s="24">
        <f t="shared" si="3"/>
        <v>100.00863636363637</v>
      </c>
    </row>
    <row r="117" spans="1:5" ht="56.25" customHeight="1">
      <c r="A117" s="14" t="s">
        <v>41</v>
      </c>
      <c r="B117" s="32" t="s">
        <v>42</v>
      </c>
      <c r="C117" s="7">
        <f>1400000-304000</f>
        <v>1096000</v>
      </c>
      <c r="D117" s="7">
        <v>1190915.98</v>
      </c>
      <c r="E117" s="24">
        <f t="shared" si="3"/>
        <v>108.66021715328466</v>
      </c>
    </row>
    <row r="118" spans="1:5" ht="24" customHeight="1">
      <c r="A118" s="14" t="s">
        <v>121</v>
      </c>
      <c r="B118" s="31" t="s">
        <v>339</v>
      </c>
      <c r="C118" s="7">
        <f>C119</f>
        <v>218690.57</v>
      </c>
      <c r="D118" s="7">
        <f>D119</f>
        <v>250092.8</v>
      </c>
      <c r="E118" s="24">
        <f t="shared" si="3"/>
        <v>114.35920625201167</v>
      </c>
    </row>
    <row r="119" spans="1:5" ht="34.5" customHeight="1">
      <c r="A119" s="25" t="s">
        <v>122</v>
      </c>
      <c r="B119" s="31" t="s">
        <v>151</v>
      </c>
      <c r="C119" s="7">
        <f>C120</f>
        <v>218690.57</v>
      </c>
      <c r="D119" s="7">
        <f>D120</f>
        <v>250092.8</v>
      </c>
      <c r="E119" s="24">
        <f t="shared" si="3"/>
        <v>114.35920625201167</v>
      </c>
    </row>
    <row r="120" spans="1:5" ht="38.25" customHeight="1">
      <c r="A120" s="25" t="s">
        <v>123</v>
      </c>
      <c r="B120" s="31" t="s">
        <v>152</v>
      </c>
      <c r="C120" s="7">
        <f>SUM(C121:C123)</f>
        <v>218690.57</v>
      </c>
      <c r="D120" s="7">
        <f>SUM(D121:D123)</f>
        <v>250092.8</v>
      </c>
      <c r="E120" s="24">
        <f t="shared" si="3"/>
        <v>114.35920625201167</v>
      </c>
    </row>
    <row r="121" spans="1:6" ht="39.75" customHeight="1">
      <c r="A121" s="25" t="s">
        <v>124</v>
      </c>
      <c r="B121" s="31" t="s">
        <v>153</v>
      </c>
      <c r="C121" s="7">
        <f>35652.51+12347.49</f>
        <v>48000</v>
      </c>
      <c r="D121" s="20">
        <v>48004.71</v>
      </c>
      <c r="E121" s="24">
        <f t="shared" si="3"/>
        <v>100.00981250000001</v>
      </c>
      <c r="F121" s="17"/>
    </row>
    <row r="122" spans="1:5" ht="46.5" customHeight="1">
      <c r="A122" s="25" t="s">
        <v>176</v>
      </c>
      <c r="B122" s="31" t="s">
        <v>153</v>
      </c>
      <c r="C122" s="7">
        <f>67947+39938.31-12347.49</f>
        <v>95537.81999999999</v>
      </c>
      <c r="D122" s="7">
        <v>126935.34</v>
      </c>
      <c r="E122" s="24">
        <f t="shared" si="3"/>
        <v>132.86396947303174</v>
      </c>
    </row>
    <row r="123" spans="1:5" ht="46.5" customHeight="1">
      <c r="A123" s="25" t="s">
        <v>273</v>
      </c>
      <c r="B123" s="31" t="s">
        <v>153</v>
      </c>
      <c r="C123" s="7">
        <v>75152.75</v>
      </c>
      <c r="D123" s="7">
        <v>75152.75</v>
      </c>
      <c r="E123" s="24">
        <f t="shared" si="3"/>
        <v>100</v>
      </c>
    </row>
    <row r="124" spans="1:5" ht="52.5" customHeight="1">
      <c r="A124" s="19" t="s">
        <v>43</v>
      </c>
      <c r="B124" s="30" t="s">
        <v>296</v>
      </c>
      <c r="C124" s="21">
        <f>C125+C129</f>
        <v>8303704.39</v>
      </c>
      <c r="D124" s="21">
        <f>D125+D129</f>
        <v>8950466.82</v>
      </c>
      <c r="E124" s="21">
        <f t="shared" si="3"/>
        <v>107.7888421796287</v>
      </c>
    </row>
    <row r="125" spans="1:5" ht="132">
      <c r="A125" s="14" t="s">
        <v>44</v>
      </c>
      <c r="B125" s="32" t="s">
        <v>295</v>
      </c>
      <c r="C125" s="7">
        <f aca="true" t="shared" si="4" ref="C125:D127">C126</f>
        <v>2637387.5</v>
      </c>
      <c r="D125" s="7">
        <f t="shared" si="4"/>
        <v>2996793.5</v>
      </c>
      <c r="E125" s="24">
        <f t="shared" si="3"/>
        <v>113.62734903384504</v>
      </c>
    </row>
    <row r="126" spans="1:5" ht="152.25" customHeight="1">
      <c r="A126" s="14" t="s">
        <v>116</v>
      </c>
      <c r="B126" s="32" t="s">
        <v>294</v>
      </c>
      <c r="C126" s="7">
        <f t="shared" si="4"/>
        <v>2637387.5</v>
      </c>
      <c r="D126" s="7">
        <f t="shared" si="4"/>
        <v>2996793.5</v>
      </c>
      <c r="E126" s="24">
        <f t="shared" si="3"/>
        <v>113.62734903384504</v>
      </c>
    </row>
    <row r="127" spans="1:5" ht="136.5" customHeight="1">
      <c r="A127" s="14" t="s">
        <v>117</v>
      </c>
      <c r="B127" s="32" t="s">
        <v>347</v>
      </c>
      <c r="C127" s="7">
        <f t="shared" si="4"/>
        <v>2637387.5</v>
      </c>
      <c r="D127" s="7">
        <f t="shared" si="4"/>
        <v>2996793.5</v>
      </c>
      <c r="E127" s="24">
        <f t="shared" si="3"/>
        <v>113.62734903384504</v>
      </c>
    </row>
    <row r="128" spans="1:5" ht="135.75" customHeight="1">
      <c r="A128" s="14" t="s">
        <v>45</v>
      </c>
      <c r="B128" s="32" t="s">
        <v>348</v>
      </c>
      <c r="C128" s="7">
        <f>2787387.5-150000</f>
        <v>2637387.5</v>
      </c>
      <c r="D128" s="7">
        <v>2996793.5</v>
      </c>
      <c r="E128" s="24">
        <f t="shared" si="3"/>
        <v>113.62734903384504</v>
      </c>
    </row>
    <row r="129" spans="1:5" ht="55.5" customHeight="1">
      <c r="A129" s="14" t="s">
        <v>46</v>
      </c>
      <c r="B129" s="31" t="s">
        <v>293</v>
      </c>
      <c r="C129" s="9">
        <f>C130+C137</f>
        <v>5666316.89</v>
      </c>
      <c r="D129" s="9">
        <f>D130+D137</f>
        <v>5953673.32</v>
      </c>
      <c r="E129" s="24">
        <f t="shared" si="3"/>
        <v>105.07130885155985</v>
      </c>
    </row>
    <row r="130" spans="1:5" ht="56.25" customHeight="1">
      <c r="A130" s="14" t="s">
        <v>65</v>
      </c>
      <c r="B130" s="34" t="s">
        <v>292</v>
      </c>
      <c r="C130" s="9">
        <f>C131+C135</f>
        <v>599303.89</v>
      </c>
      <c r="D130" s="9">
        <f>D131+D135</f>
        <v>886660.3200000001</v>
      </c>
      <c r="E130" s="24">
        <f t="shared" si="3"/>
        <v>147.94836722985397</v>
      </c>
    </row>
    <row r="131" spans="1:5" ht="86.25" customHeight="1">
      <c r="A131" s="14" t="s">
        <v>274</v>
      </c>
      <c r="B131" s="31" t="s">
        <v>275</v>
      </c>
      <c r="C131" s="9">
        <f>C132</f>
        <v>502454.77</v>
      </c>
      <c r="D131" s="9">
        <f>D132</f>
        <v>777550.65</v>
      </c>
      <c r="E131" s="24">
        <f t="shared" si="3"/>
        <v>154.7503768349139</v>
      </c>
    </row>
    <row r="132" spans="1:5" ht="85.5" customHeight="1">
      <c r="A132" s="14" t="s">
        <v>276</v>
      </c>
      <c r="B132" s="31" t="s">
        <v>275</v>
      </c>
      <c r="C132" s="9">
        <f>352454.77+150000</f>
        <v>502454.77</v>
      </c>
      <c r="D132" s="9">
        <v>777550.65</v>
      </c>
      <c r="E132" s="24">
        <f t="shared" si="3"/>
        <v>154.7503768349139</v>
      </c>
    </row>
    <row r="133" spans="1:5" ht="100.5" customHeight="1" hidden="1">
      <c r="A133" s="26" t="s">
        <v>178</v>
      </c>
      <c r="B133" s="34" t="s">
        <v>180</v>
      </c>
      <c r="C133" s="9">
        <f>C134</f>
        <v>0</v>
      </c>
      <c r="D133" s="9">
        <f>D134</f>
        <v>0</v>
      </c>
      <c r="E133" s="24" t="e">
        <f t="shared" si="3"/>
        <v>#DIV/0!</v>
      </c>
    </row>
    <row r="134" spans="1:5" ht="104.25" customHeight="1" hidden="1">
      <c r="A134" s="26" t="s">
        <v>179</v>
      </c>
      <c r="B134" s="34" t="s">
        <v>180</v>
      </c>
      <c r="C134" s="9">
        <v>0</v>
      </c>
      <c r="D134" s="9">
        <v>0</v>
      </c>
      <c r="E134" s="24" t="e">
        <f t="shared" si="3"/>
        <v>#DIV/0!</v>
      </c>
    </row>
    <row r="135" spans="1:5" ht="69.75" customHeight="1">
      <c r="A135" s="26" t="s">
        <v>133</v>
      </c>
      <c r="B135" s="34" t="s">
        <v>173</v>
      </c>
      <c r="C135" s="9">
        <f>C136</f>
        <v>96849.12</v>
      </c>
      <c r="D135" s="9">
        <f>D136</f>
        <v>109109.67</v>
      </c>
      <c r="E135" s="24">
        <f t="shared" si="3"/>
        <v>112.6594335601604</v>
      </c>
    </row>
    <row r="136" spans="1:5" ht="69" customHeight="1">
      <c r="A136" s="26" t="s">
        <v>132</v>
      </c>
      <c r="B136" s="34" t="s">
        <v>173</v>
      </c>
      <c r="C136" s="9">
        <v>96849.12</v>
      </c>
      <c r="D136" s="20">
        <v>109109.67</v>
      </c>
      <c r="E136" s="24">
        <f t="shared" si="3"/>
        <v>112.6594335601604</v>
      </c>
    </row>
    <row r="137" spans="1:5" ht="90.75" customHeight="1">
      <c r="A137" s="26" t="s">
        <v>305</v>
      </c>
      <c r="B137" s="34" t="s">
        <v>307</v>
      </c>
      <c r="C137" s="9">
        <f>C138</f>
        <v>5067013</v>
      </c>
      <c r="D137" s="9">
        <f>D138</f>
        <v>5067013</v>
      </c>
      <c r="E137" s="24">
        <f t="shared" si="3"/>
        <v>100</v>
      </c>
    </row>
    <row r="138" spans="1:5" ht="87" customHeight="1">
      <c r="A138" s="27" t="s">
        <v>212</v>
      </c>
      <c r="B138" s="34" t="s">
        <v>291</v>
      </c>
      <c r="C138" s="9">
        <f>C139</f>
        <v>5067013</v>
      </c>
      <c r="D138" s="9">
        <f>D139</f>
        <v>5067013</v>
      </c>
      <c r="E138" s="24">
        <f t="shared" si="3"/>
        <v>100</v>
      </c>
    </row>
    <row r="139" spans="1:5" ht="87" customHeight="1">
      <c r="A139" s="27" t="s">
        <v>213</v>
      </c>
      <c r="B139" s="34" t="s">
        <v>290</v>
      </c>
      <c r="C139" s="9">
        <f>200000+4867013</f>
        <v>5067013</v>
      </c>
      <c r="D139" s="20">
        <v>5067013</v>
      </c>
      <c r="E139" s="24">
        <f t="shared" si="3"/>
        <v>100</v>
      </c>
    </row>
    <row r="140" spans="1:5" ht="33">
      <c r="A140" s="19" t="s">
        <v>47</v>
      </c>
      <c r="B140" s="30" t="s">
        <v>154</v>
      </c>
      <c r="C140" s="21">
        <f>C141+C146+C158+C156+C151+C153</f>
        <v>446558.79000000004</v>
      </c>
      <c r="D140" s="21">
        <f>D141+D146+D158+D156+D151+D153</f>
        <v>435652.96</v>
      </c>
      <c r="E140" s="21">
        <f t="shared" si="3"/>
        <v>97.55780644246191</v>
      </c>
    </row>
    <row r="141" spans="1:5" ht="37.5" customHeight="1">
      <c r="A141" s="14" t="s">
        <v>48</v>
      </c>
      <c r="B141" s="31" t="s">
        <v>8</v>
      </c>
      <c r="C141" s="7">
        <f>C142+C144</f>
        <v>3896.67</v>
      </c>
      <c r="D141" s="7">
        <f>D142+D144</f>
        <v>3865.69</v>
      </c>
      <c r="E141" s="24">
        <f t="shared" si="3"/>
        <v>99.20496218566109</v>
      </c>
    </row>
    <row r="142" spans="1:5" ht="118.5" customHeight="1">
      <c r="A142" s="14" t="s">
        <v>118</v>
      </c>
      <c r="B142" s="37" t="s">
        <v>289</v>
      </c>
      <c r="C142" s="7">
        <f>C143</f>
        <v>4046.67</v>
      </c>
      <c r="D142" s="7">
        <f>D143</f>
        <v>4015.69</v>
      </c>
      <c r="E142" s="24">
        <f t="shared" si="3"/>
        <v>99.23443226158793</v>
      </c>
    </row>
    <row r="143" spans="1:5" ht="120.75" customHeight="1">
      <c r="A143" s="14" t="s">
        <v>89</v>
      </c>
      <c r="B143" s="37" t="s">
        <v>289</v>
      </c>
      <c r="C143" s="28">
        <f>4096.67-50</f>
        <v>4046.67</v>
      </c>
      <c r="D143" s="28">
        <v>4015.69</v>
      </c>
      <c r="E143" s="24">
        <f t="shared" si="3"/>
        <v>99.23443226158793</v>
      </c>
    </row>
    <row r="144" spans="1:5" ht="86.25" customHeight="1">
      <c r="A144" s="14" t="s">
        <v>119</v>
      </c>
      <c r="B144" s="31" t="s">
        <v>9</v>
      </c>
      <c r="C144" s="7">
        <f>C145</f>
        <v>-150</v>
      </c>
      <c r="D144" s="7">
        <f>D145</f>
        <v>-150</v>
      </c>
      <c r="E144" s="24">
        <f t="shared" si="3"/>
        <v>100</v>
      </c>
    </row>
    <row r="145" spans="1:5" ht="90.75" customHeight="1">
      <c r="A145" s="14" t="s">
        <v>49</v>
      </c>
      <c r="B145" s="31" t="s">
        <v>9</v>
      </c>
      <c r="C145" s="28">
        <v>-150</v>
      </c>
      <c r="D145" s="28">
        <v>-150</v>
      </c>
      <c r="E145" s="24">
        <f t="shared" si="3"/>
        <v>100</v>
      </c>
    </row>
    <row r="146" spans="1:5" ht="177.75" customHeight="1">
      <c r="A146" s="14" t="s">
        <v>50</v>
      </c>
      <c r="B146" s="32" t="s">
        <v>78</v>
      </c>
      <c r="C146" s="24">
        <f>C149+C147</f>
        <v>80453.33</v>
      </c>
      <c r="D146" s="24">
        <f>D149+D147</f>
        <v>79000</v>
      </c>
      <c r="E146" s="24">
        <f t="shared" si="3"/>
        <v>98.19357383964095</v>
      </c>
    </row>
    <row r="147" spans="1:5" ht="66.75" customHeight="1">
      <c r="A147" s="14" t="s">
        <v>155</v>
      </c>
      <c r="B147" s="34" t="s">
        <v>156</v>
      </c>
      <c r="C147" s="24">
        <f>C148</f>
        <v>4000</v>
      </c>
      <c r="D147" s="24">
        <f>D148</f>
        <v>4000</v>
      </c>
      <c r="E147" s="24">
        <f t="shared" si="3"/>
        <v>100</v>
      </c>
    </row>
    <row r="148" spans="1:5" ht="72.75" customHeight="1">
      <c r="A148" s="14" t="s">
        <v>157</v>
      </c>
      <c r="B148" s="34" t="s">
        <v>156</v>
      </c>
      <c r="C148" s="24">
        <f>3000+1000</f>
        <v>4000</v>
      </c>
      <c r="D148" s="24">
        <v>4000</v>
      </c>
      <c r="E148" s="24">
        <f aca="true" t="shared" si="5" ref="E148:E211">D148/C148*100</f>
        <v>100</v>
      </c>
    </row>
    <row r="149" spans="1:5" ht="48" customHeight="1">
      <c r="A149" s="14" t="s">
        <v>51</v>
      </c>
      <c r="B149" s="31" t="s">
        <v>10</v>
      </c>
      <c r="C149" s="24">
        <f>C150</f>
        <v>76453.33</v>
      </c>
      <c r="D149" s="24">
        <f>D150</f>
        <v>75000</v>
      </c>
      <c r="E149" s="24">
        <f t="shared" si="5"/>
        <v>98.09906252611887</v>
      </c>
    </row>
    <row r="150" spans="1:5" ht="51.75" customHeight="1">
      <c r="A150" s="14" t="s">
        <v>52</v>
      </c>
      <c r="B150" s="31" t="s">
        <v>10</v>
      </c>
      <c r="C150" s="24">
        <f>93453.33-17000</f>
        <v>76453.33</v>
      </c>
      <c r="D150" s="24">
        <v>75000</v>
      </c>
      <c r="E150" s="24">
        <f t="shared" si="5"/>
        <v>98.09906252611887</v>
      </c>
    </row>
    <row r="151" spans="1:5" ht="102.75" customHeight="1">
      <c r="A151" s="14" t="s">
        <v>174</v>
      </c>
      <c r="B151" s="31" t="s">
        <v>175</v>
      </c>
      <c r="C151" s="24">
        <f>C152</f>
        <v>11100</v>
      </c>
      <c r="D151" s="24">
        <f>D152</f>
        <v>12100</v>
      </c>
      <c r="E151" s="24">
        <f t="shared" si="5"/>
        <v>109.009009009009</v>
      </c>
    </row>
    <row r="152" spans="1:5" ht="108" customHeight="1">
      <c r="A152" s="14" t="s">
        <v>297</v>
      </c>
      <c r="B152" s="31" t="s">
        <v>175</v>
      </c>
      <c r="C152" s="24">
        <f>9600+1500</f>
        <v>11100</v>
      </c>
      <c r="D152" s="24">
        <v>12100</v>
      </c>
      <c r="E152" s="24">
        <f t="shared" si="5"/>
        <v>109.009009009009</v>
      </c>
    </row>
    <row r="153" spans="1:5" ht="84.75" customHeight="1">
      <c r="A153" s="14" t="s">
        <v>277</v>
      </c>
      <c r="B153" s="31" t="s">
        <v>279</v>
      </c>
      <c r="C153" s="24">
        <f>C154</f>
        <v>3000</v>
      </c>
      <c r="D153" s="24">
        <f>D154</f>
        <v>3000</v>
      </c>
      <c r="E153" s="24">
        <f t="shared" si="5"/>
        <v>100</v>
      </c>
    </row>
    <row r="154" spans="1:5" ht="104.25" customHeight="1">
      <c r="A154" s="14" t="s">
        <v>278</v>
      </c>
      <c r="B154" s="31" t="s">
        <v>280</v>
      </c>
      <c r="C154" s="24">
        <f>C155</f>
        <v>3000</v>
      </c>
      <c r="D154" s="24">
        <f>D155</f>
        <v>3000</v>
      </c>
      <c r="E154" s="24">
        <f t="shared" si="5"/>
        <v>100</v>
      </c>
    </row>
    <row r="155" spans="1:5" ht="102.75" customHeight="1">
      <c r="A155" s="14" t="s">
        <v>281</v>
      </c>
      <c r="B155" s="31" t="s">
        <v>280</v>
      </c>
      <c r="C155" s="24">
        <v>3000</v>
      </c>
      <c r="D155" s="24">
        <v>3000</v>
      </c>
      <c r="E155" s="24">
        <f t="shared" si="5"/>
        <v>100</v>
      </c>
    </row>
    <row r="156" spans="1:5" ht="105.75" customHeight="1">
      <c r="A156" s="14" t="s">
        <v>90</v>
      </c>
      <c r="B156" s="31" t="s">
        <v>91</v>
      </c>
      <c r="C156" s="9">
        <f>C157</f>
        <v>1100</v>
      </c>
      <c r="D156" s="9">
        <f>D157</f>
        <v>1100</v>
      </c>
      <c r="E156" s="24">
        <f t="shared" si="5"/>
        <v>100</v>
      </c>
    </row>
    <row r="157" spans="1:5" ht="105" customHeight="1">
      <c r="A157" s="14" t="s">
        <v>92</v>
      </c>
      <c r="B157" s="31" t="s">
        <v>91</v>
      </c>
      <c r="C157" s="9">
        <f>500+600</f>
        <v>1100</v>
      </c>
      <c r="D157" s="9">
        <v>1100</v>
      </c>
      <c r="E157" s="24">
        <f t="shared" si="5"/>
        <v>100</v>
      </c>
    </row>
    <row r="158" spans="1:5" ht="39.75" customHeight="1">
      <c r="A158" s="14" t="s">
        <v>53</v>
      </c>
      <c r="B158" s="31" t="s">
        <v>340</v>
      </c>
      <c r="C158" s="24">
        <f>C159</f>
        <v>347008.79000000004</v>
      </c>
      <c r="D158" s="24">
        <f>D159</f>
        <v>336587.27</v>
      </c>
      <c r="E158" s="24">
        <f t="shared" si="5"/>
        <v>96.99675619168032</v>
      </c>
    </row>
    <row r="159" spans="1:5" ht="71.25" customHeight="1">
      <c r="A159" s="14" t="s">
        <v>54</v>
      </c>
      <c r="B159" s="31" t="s">
        <v>349</v>
      </c>
      <c r="C159" s="24">
        <f>C160+C163+C164+C161+C162</f>
        <v>347008.79000000004</v>
      </c>
      <c r="D159" s="24">
        <f>D160+D163+D164+D161+D162</f>
        <v>336587.27</v>
      </c>
      <c r="E159" s="24">
        <f t="shared" si="5"/>
        <v>96.99675619168032</v>
      </c>
    </row>
    <row r="160" spans="1:5" ht="72.75" customHeight="1">
      <c r="A160" s="14" t="s">
        <v>55</v>
      </c>
      <c r="B160" s="31" t="s">
        <v>158</v>
      </c>
      <c r="C160" s="9">
        <f>115533.59+15000</f>
        <v>130533.59</v>
      </c>
      <c r="D160" s="9">
        <v>131902.95</v>
      </c>
      <c r="E160" s="24">
        <f t="shared" si="5"/>
        <v>101.04904798833773</v>
      </c>
    </row>
    <row r="161" spans="1:5" ht="73.5" customHeight="1">
      <c r="A161" s="14" t="s">
        <v>298</v>
      </c>
      <c r="B161" s="31" t="s">
        <v>158</v>
      </c>
      <c r="C161" s="9">
        <v>5435</v>
      </c>
      <c r="D161" s="9">
        <v>5435</v>
      </c>
      <c r="E161" s="24">
        <f t="shared" si="5"/>
        <v>100</v>
      </c>
    </row>
    <row r="162" spans="1:5" ht="72.75" customHeight="1">
      <c r="A162" s="14" t="s">
        <v>299</v>
      </c>
      <c r="B162" s="31" t="s">
        <v>158</v>
      </c>
      <c r="C162" s="9">
        <v>2000</v>
      </c>
      <c r="D162" s="9">
        <v>2000</v>
      </c>
      <c r="E162" s="24">
        <f t="shared" si="5"/>
        <v>100</v>
      </c>
    </row>
    <row r="163" spans="1:5" ht="76.5" customHeight="1">
      <c r="A163" s="14" t="s">
        <v>56</v>
      </c>
      <c r="B163" s="31" t="s">
        <v>66</v>
      </c>
      <c r="C163" s="9">
        <f>509690.2-332650</f>
        <v>177040.2</v>
      </c>
      <c r="D163" s="20">
        <v>166249.32</v>
      </c>
      <c r="E163" s="24">
        <f t="shared" si="5"/>
        <v>93.90484195115008</v>
      </c>
    </row>
    <row r="164" spans="1:5" ht="76.5" customHeight="1">
      <c r="A164" s="14" t="s">
        <v>177</v>
      </c>
      <c r="B164" s="31" t="s">
        <v>66</v>
      </c>
      <c r="C164" s="9">
        <f>50000-18000</f>
        <v>32000</v>
      </c>
      <c r="D164" s="9">
        <v>31000</v>
      </c>
      <c r="E164" s="24">
        <f t="shared" si="5"/>
        <v>96.875</v>
      </c>
    </row>
    <row r="165" spans="1:5" s="8" customFormat="1" ht="38.25" customHeight="1" hidden="1">
      <c r="A165" s="19" t="s">
        <v>134</v>
      </c>
      <c r="B165" s="30" t="s">
        <v>135</v>
      </c>
      <c r="C165" s="12">
        <v>0</v>
      </c>
      <c r="D165" s="12">
        <v>0</v>
      </c>
      <c r="E165" s="24" t="e">
        <f t="shared" si="5"/>
        <v>#DIV/0!</v>
      </c>
    </row>
    <row r="166" spans="1:5" s="8" customFormat="1" ht="24.75" customHeight="1">
      <c r="A166" s="19" t="s">
        <v>134</v>
      </c>
      <c r="B166" s="30" t="s">
        <v>135</v>
      </c>
      <c r="C166" s="12">
        <f aca="true" t="shared" si="6" ref="C166:D168">C167</f>
        <v>0</v>
      </c>
      <c r="D166" s="12">
        <f t="shared" si="6"/>
        <v>52569.96</v>
      </c>
      <c r="E166" s="24">
        <v>0</v>
      </c>
    </row>
    <row r="167" spans="1:5" s="8" customFormat="1" ht="22.5" customHeight="1">
      <c r="A167" s="14" t="s">
        <v>328</v>
      </c>
      <c r="B167" s="31" t="s">
        <v>329</v>
      </c>
      <c r="C167" s="9">
        <f t="shared" si="6"/>
        <v>0</v>
      </c>
      <c r="D167" s="9">
        <f t="shared" si="6"/>
        <v>52569.96</v>
      </c>
      <c r="E167" s="24">
        <v>0</v>
      </c>
    </row>
    <row r="168" spans="1:5" s="8" customFormat="1" ht="39.75" customHeight="1">
      <c r="A168" s="14" t="s">
        <v>330</v>
      </c>
      <c r="B168" s="31" t="s">
        <v>331</v>
      </c>
      <c r="C168" s="9">
        <f t="shared" si="6"/>
        <v>0</v>
      </c>
      <c r="D168" s="9">
        <f t="shared" si="6"/>
        <v>52569.96</v>
      </c>
      <c r="E168" s="24">
        <v>0</v>
      </c>
    </row>
    <row r="169" spans="1:5" s="8" customFormat="1" ht="37.5" customHeight="1">
      <c r="A169" s="14" t="s">
        <v>332</v>
      </c>
      <c r="B169" s="31" t="s">
        <v>331</v>
      </c>
      <c r="C169" s="9">
        <v>0</v>
      </c>
      <c r="D169" s="9">
        <v>52569.96</v>
      </c>
      <c r="E169" s="24">
        <v>0</v>
      </c>
    </row>
    <row r="170" spans="1:5" ht="21" customHeight="1">
      <c r="A170" s="19" t="s">
        <v>57</v>
      </c>
      <c r="B170" s="35" t="s">
        <v>321</v>
      </c>
      <c r="C170" s="13">
        <f>C171+C204+C207</f>
        <v>216655456.24</v>
      </c>
      <c r="D170" s="13">
        <f>D171+D204+D207</f>
        <v>216597091.42999998</v>
      </c>
      <c r="E170" s="21">
        <f t="shared" si="5"/>
        <v>99.97306100154921</v>
      </c>
    </row>
    <row r="171" spans="1:5" ht="60.75" customHeight="1">
      <c r="A171" s="19" t="s">
        <v>77</v>
      </c>
      <c r="B171" s="35" t="s">
        <v>320</v>
      </c>
      <c r="C171" s="13">
        <f>C172+C179+C191+C200</f>
        <v>216891406.56</v>
      </c>
      <c r="D171" s="13">
        <f>D172+D179+D191+D200</f>
        <v>216833041.74999997</v>
      </c>
      <c r="E171" s="21">
        <f t="shared" si="5"/>
        <v>99.97309030776013</v>
      </c>
    </row>
    <row r="172" spans="1:5" ht="42" customHeight="1">
      <c r="A172" s="19" t="s">
        <v>181</v>
      </c>
      <c r="B172" s="30" t="s">
        <v>288</v>
      </c>
      <c r="C172" s="13">
        <f>C173+C176</f>
        <v>114745300</v>
      </c>
      <c r="D172" s="13">
        <f>D173+D176</f>
        <v>114745300</v>
      </c>
      <c r="E172" s="21">
        <f t="shared" si="5"/>
        <v>100</v>
      </c>
    </row>
    <row r="173" spans="1:5" ht="35.25" customHeight="1">
      <c r="A173" s="14" t="s">
        <v>182</v>
      </c>
      <c r="B173" s="31" t="s">
        <v>159</v>
      </c>
      <c r="C173" s="7">
        <f>C174</f>
        <v>105243000</v>
      </c>
      <c r="D173" s="7">
        <f>D174</f>
        <v>105243000</v>
      </c>
      <c r="E173" s="24">
        <f t="shared" si="5"/>
        <v>100</v>
      </c>
    </row>
    <row r="174" spans="1:5" ht="41.25" customHeight="1">
      <c r="A174" s="14" t="s">
        <v>183</v>
      </c>
      <c r="B174" s="31" t="s">
        <v>160</v>
      </c>
      <c r="C174" s="7">
        <f>C175</f>
        <v>105243000</v>
      </c>
      <c r="D174" s="7">
        <f>D175</f>
        <v>105243000</v>
      </c>
      <c r="E174" s="24">
        <f t="shared" si="5"/>
        <v>100</v>
      </c>
    </row>
    <row r="175" spans="1:5" ht="39" customHeight="1">
      <c r="A175" s="14" t="s">
        <v>184</v>
      </c>
      <c r="B175" s="31" t="s">
        <v>160</v>
      </c>
      <c r="C175" s="7">
        <v>105243000</v>
      </c>
      <c r="D175" s="20">
        <v>105243000</v>
      </c>
      <c r="E175" s="24">
        <f t="shared" si="5"/>
        <v>100</v>
      </c>
    </row>
    <row r="176" spans="1:5" ht="37.5" customHeight="1">
      <c r="A176" s="14" t="s">
        <v>217</v>
      </c>
      <c r="B176" s="31" t="s">
        <v>287</v>
      </c>
      <c r="C176" s="7">
        <f>C177</f>
        <v>9502300</v>
      </c>
      <c r="D176" s="7">
        <f>D177</f>
        <v>9502300</v>
      </c>
      <c r="E176" s="24">
        <f t="shared" si="5"/>
        <v>100</v>
      </c>
    </row>
    <row r="177" spans="1:5" ht="50.25" customHeight="1">
      <c r="A177" s="14" t="s">
        <v>218</v>
      </c>
      <c r="B177" s="31" t="s">
        <v>286</v>
      </c>
      <c r="C177" s="7">
        <f>C178</f>
        <v>9502300</v>
      </c>
      <c r="D177" s="7">
        <f>D178</f>
        <v>9502300</v>
      </c>
      <c r="E177" s="24">
        <f t="shared" si="5"/>
        <v>100</v>
      </c>
    </row>
    <row r="178" spans="1:5" ht="56.25" customHeight="1">
      <c r="A178" s="14" t="s">
        <v>219</v>
      </c>
      <c r="B178" s="31" t="s">
        <v>286</v>
      </c>
      <c r="C178" s="7">
        <v>9502300</v>
      </c>
      <c r="D178" s="20">
        <v>9502300</v>
      </c>
      <c r="E178" s="24">
        <f t="shared" si="5"/>
        <v>100</v>
      </c>
    </row>
    <row r="179" spans="1:5" s="8" customFormat="1" ht="54" customHeight="1">
      <c r="A179" s="19" t="s">
        <v>185</v>
      </c>
      <c r="B179" s="35" t="s">
        <v>350</v>
      </c>
      <c r="C179" s="13">
        <f>C186+C180+C183</f>
        <v>7777422.1899999995</v>
      </c>
      <c r="D179" s="13">
        <f>D186+D180+D183</f>
        <v>7777422.1899999995</v>
      </c>
      <c r="E179" s="21">
        <f t="shared" si="5"/>
        <v>100</v>
      </c>
    </row>
    <row r="180" spans="1:5" s="8" customFormat="1" ht="44.25" customHeight="1">
      <c r="A180" s="27" t="s">
        <v>214</v>
      </c>
      <c r="B180" s="34" t="s">
        <v>285</v>
      </c>
      <c r="C180" s="7">
        <f>C181</f>
        <v>1006012.19</v>
      </c>
      <c r="D180" s="7">
        <f>D181</f>
        <v>1006012.19</v>
      </c>
      <c r="E180" s="24">
        <f t="shared" si="5"/>
        <v>100</v>
      </c>
    </row>
    <row r="181" spans="1:5" s="8" customFormat="1" ht="49.5" customHeight="1">
      <c r="A181" s="27" t="s">
        <v>215</v>
      </c>
      <c r="B181" s="34" t="s">
        <v>284</v>
      </c>
      <c r="C181" s="7">
        <f>C182</f>
        <v>1006012.19</v>
      </c>
      <c r="D181" s="7">
        <f>D182</f>
        <v>1006012.19</v>
      </c>
      <c r="E181" s="24">
        <f t="shared" si="5"/>
        <v>100</v>
      </c>
    </row>
    <row r="182" spans="1:5" s="8" customFormat="1" ht="55.5" customHeight="1">
      <c r="A182" s="27" t="s">
        <v>216</v>
      </c>
      <c r="B182" s="34" t="s">
        <v>284</v>
      </c>
      <c r="C182" s="7">
        <v>1006012.19</v>
      </c>
      <c r="D182" s="7">
        <v>1006012.19</v>
      </c>
      <c r="E182" s="24">
        <f t="shared" si="5"/>
        <v>100</v>
      </c>
    </row>
    <row r="183" spans="1:5" s="8" customFormat="1" ht="42" customHeight="1">
      <c r="A183" s="27" t="s">
        <v>221</v>
      </c>
      <c r="B183" s="34" t="s">
        <v>283</v>
      </c>
      <c r="C183" s="7">
        <f>C184</f>
        <v>8963</v>
      </c>
      <c r="D183" s="7">
        <f>D184</f>
        <v>8963</v>
      </c>
      <c r="E183" s="24">
        <f t="shared" si="5"/>
        <v>100</v>
      </c>
    </row>
    <row r="184" spans="1:5" s="8" customFormat="1" ht="44.25" customHeight="1">
      <c r="A184" s="27" t="s">
        <v>222</v>
      </c>
      <c r="B184" s="34" t="s">
        <v>282</v>
      </c>
      <c r="C184" s="7">
        <f>C185</f>
        <v>8963</v>
      </c>
      <c r="D184" s="7">
        <f>D185</f>
        <v>8963</v>
      </c>
      <c r="E184" s="24">
        <f t="shared" si="5"/>
        <v>100</v>
      </c>
    </row>
    <row r="185" spans="1:5" s="8" customFormat="1" ht="44.25" customHeight="1">
      <c r="A185" s="27" t="s">
        <v>223</v>
      </c>
      <c r="B185" s="34" t="s">
        <v>282</v>
      </c>
      <c r="C185" s="7">
        <f>8963</f>
        <v>8963</v>
      </c>
      <c r="D185" s="7">
        <v>8963</v>
      </c>
      <c r="E185" s="24">
        <f t="shared" si="5"/>
        <v>100</v>
      </c>
    </row>
    <row r="186" spans="1:5" ht="21" customHeight="1">
      <c r="A186" s="14" t="s">
        <v>186</v>
      </c>
      <c r="B186" s="32" t="s">
        <v>351</v>
      </c>
      <c r="C186" s="7">
        <f>C187</f>
        <v>6762447</v>
      </c>
      <c r="D186" s="7">
        <f>D187</f>
        <v>6762447</v>
      </c>
      <c r="E186" s="24">
        <f t="shared" si="5"/>
        <v>100</v>
      </c>
    </row>
    <row r="187" spans="1:5" ht="36" customHeight="1">
      <c r="A187" s="14" t="s">
        <v>187</v>
      </c>
      <c r="B187" s="32" t="s">
        <v>306</v>
      </c>
      <c r="C187" s="7">
        <f>SUM(C188:C190)</f>
        <v>6762447</v>
      </c>
      <c r="D187" s="7">
        <f>SUM(D188:D190)</f>
        <v>6762447</v>
      </c>
      <c r="E187" s="24">
        <f t="shared" si="5"/>
        <v>100</v>
      </c>
    </row>
    <row r="188" spans="1:5" ht="35.25" customHeight="1">
      <c r="A188" s="14" t="s">
        <v>211</v>
      </c>
      <c r="B188" s="32" t="s">
        <v>306</v>
      </c>
      <c r="C188" s="7">
        <f>5849698+56619</f>
        <v>5906317</v>
      </c>
      <c r="D188" s="7">
        <v>5906317</v>
      </c>
      <c r="E188" s="24">
        <f t="shared" si="5"/>
        <v>100</v>
      </c>
    </row>
    <row r="189" spans="1:5" ht="37.5" customHeight="1">
      <c r="A189" s="14" t="s">
        <v>188</v>
      </c>
      <c r="B189" s="32" t="s">
        <v>352</v>
      </c>
      <c r="C189" s="7">
        <f>635100+26000</f>
        <v>661100</v>
      </c>
      <c r="D189" s="7">
        <v>661100</v>
      </c>
      <c r="E189" s="24">
        <f t="shared" si="5"/>
        <v>100</v>
      </c>
    </row>
    <row r="190" spans="1:5" ht="41.25" customHeight="1">
      <c r="A190" s="14" t="s">
        <v>220</v>
      </c>
      <c r="B190" s="32" t="s">
        <v>319</v>
      </c>
      <c r="C190" s="7">
        <v>195030</v>
      </c>
      <c r="D190" s="7">
        <v>195030</v>
      </c>
      <c r="E190" s="24">
        <f t="shared" si="5"/>
        <v>100</v>
      </c>
    </row>
    <row r="191" spans="1:5" ht="41.25" customHeight="1">
      <c r="A191" s="19" t="s">
        <v>189</v>
      </c>
      <c r="B191" s="30" t="s">
        <v>161</v>
      </c>
      <c r="C191" s="13">
        <f>C192+C197</f>
        <v>94233894.82000001</v>
      </c>
      <c r="D191" s="13">
        <f>D192+D197</f>
        <v>94175576.89</v>
      </c>
      <c r="E191" s="21">
        <f t="shared" si="5"/>
        <v>99.93811363723063</v>
      </c>
    </row>
    <row r="192" spans="1:5" ht="54" customHeight="1">
      <c r="A192" s="14" t="s">
        <v>190</v>
      </c>
      <c r="B192" s="31" t="s">
        <v>126</v>
      </c>
      <c r="C192" s="7">
        <f>C193</f>
        <v>2469907.8699999996</v>
      </c>
      <c r="D192" s="7">
        <f>D193</f>
        <v>2411589.94</v>
      </c>
      <c r="E192" s="24">
        <f t="shared" si="5"/>
        <v>97.63886213294265</v>
      </c>
    </row>
    <row r="193" spans="1:5" ht="51" customHeight="1">
      <c r="A193" s="14" t="s">
        <v>191</v>
      </c>
      <c r="B193" s="31" t="s">
        <v>127</v>
      </c>
      <c r="C193" s="7">
        <f>SUM(C194:C196)</f>
        <v>2469907.8699999996</v>
      </c>
      <c r="D193" s="7">
        <f>SUM(D194:D196)</f>
        <v>2411589.94</v>
      </c>
      <c r="E193" s="24">
        <f t="shared" si="5"/>
        <v>97.63886213294265</v>
      </c>
    </row>
    <row r="194" spans="1:5" ht="54" customHeight="1">
      <c r="A194" s="14" t="s">
        <v>192</v>
      </c>
      <c r="B194" s="31" t="s">
        <v>162</v>
      </c>
      <c r="C194" s="7">
        <f>409692+11856.5</f>
        <v>421548.5</v>
      </c>
      <c r="D194" s="7">
        <v>421548.5</v>
      </c>
      <c r="E194" s="24">
        <f t="shared" si="5"/>
        <v>100</v>
      </c>
    </row>
    <row r="195" spans="1:5" ht="55.5" customHeight="1">
      <c r="A195" s="14" t="s">
        <v>193</v>
      </c>
      <c r="B195" s="31" t="s">
        <v>127</v>
      </c>
      <c r="C195" s="7">
        <f>978750+46200+1067653.13+116883+33806-379807.08</f>
        <v>1863485.0499999998</v>
      </c>
      <c r="D195" s="7">
        <v>1863485.05</v>
      </c>
      <c r="E195" s="24">
        <f t="shared" si="5"/>
        <v>100.00000000000003</v>
      </c>
    </row>
    <row r="196" spans="1:5" ht="55.5" customHeight="1">
      <c r="A196" s="14" t="s">
        <v>194</v>
      </c>
      <c r="B196" s="31" t="s">
        <v>127</v>
      </c>
      <c r="C196" s="7">
        <v>184874.32</v>
      </c>
      <c r="D196" s="7">
        <v>126556.39</v>
      </c>
      <c r="E196" s="24">
        <f t="shared" si="5"/>
        <v>68.45536470397835</v>
      </c>
    </row>
    <row r="197" spans="1:5" ht="27.75" customHeight="1">
      <c r="A197" s="14" t="s">
        <v>195</v>
      </c>
      <c r="B197" s="31" t="s">
        <v>128</v>
      </c>
      <c r="C197" s="7">
        <f>C198</f>
        <v>91763986.95</v>
      </c>
      <c r="D197" s="7">
        <f>D198</f>
        <v>91763986.95</v>
      </c>
      <c r="E197" s="24">
        <f t="shared" si="5"/>
        <v>100</v>
      </c>
    </row>
    <row r="198" spans="1:5" ht="37.5" customHeight="1">
      <c r="A198" s="14" t="s">
        <v>196</v>
      </c>
      <c r="B198" s="31" t="s">
        <v>129</v>
      </c>
      <c r="C198" s="7">
        <f>C199</f>
        <v>91763986.95</v>
      </c>
      <c r="D198" s="7">
        <f>D199</f>
        <v>91763986.95</v>
      </c>
      <c r="E198" s="24">
        <f t="shared" si="5"/>
        <v>100</v>
      </c>
    </row>
    <row r="199" spans="1:5" ht="37.5" customHeight="1">
      <c r="A199" s="14" t="s">
        <v>197</v>
      </c>
      <c r="B199" s="31" t="s">
        <v>353</v>
      </c>
      <c r="C199" s="7">
        <f>94948095.5-2749606.55-434502</f>
        <v>91763986.95</v>
      </c>
      <c r="D199" s="7">
        <v>91763986.95</v>
      </c>
      <c r="E199" s="24">
        <f t="shared" si="5"/>
        <v>100</v>
      </c>
    </row>
    <row r="200" spans="1:5" ht="27.75" customHeight="1">
      <c r="A200" s="19" t="s">
        <v>198</v>
      </c>
      <c r="B200" s="30" t="s">
        <v>206</v>
      </c>
      <c r="C200" s="13">
        <f aca="true" t="shared" si="7" ref="C200:D202">C201</f>
        <v>134789.55</v>
      </c>
      <c r="D200" s="13">
        <f t="shared" si="7"/>
        <v>134742.67</v>
      </c>
      <c r="E200" s="21">
        <f t="shared" si="5"/>
        <v>99.96521985569358</v>
      </c>
    </row>
    <row r="201" spans="1:5" ht="86.25" customHeight="1">
      <c r="A201" s="14" t="s">
        <v>199</v>
      </c>
      <c r="B201" s="31" t="s">
        <v>207</v>
      </c>
      <c r="C201" s="7">
        <f t="shared" si="7"/>
        <v>134789.55</v>
      </c>
      <c r="D201" s="7">
        <f t="shared" si="7"/>
        <v>134742.67</v>
      </c>
      <c r="E201" s="24">
        <f t="shared" si="5"/>
        <v>99.96521985569358</v>
      </c>
    </row>
    <row r="202" spans="1:5" ht="101.25" customHeight="1">
      <c r="A202" s="14" t="s">
        <v>200</v>
      </c>
      <c r="B202" s="31" t="s">
        <v>208</v>
      </c>
      <c r="C202" s="7">
        <f t="shared" si="7"/>
        <v>134789.55</v>
      </c>
      <c r="D202" s="7">
        <f t="shared" si="7"/>
        <v>134742.67</v>
      </c>
      <c r="E202" s="24">
        <f t="shared" si="5"/>
        <v>99.96521985569358</v>
      </c>
    </row>
    <row r="203" spans="1:5" ht="101.25" customHeight="1">
      <c r="A203" s="14" t="s">
        <v>201</v>
      </c>
      <c r="B203" s="31" t="s">
        <v>208</v>
      </c>
      <c r="C203" s="7">
        <v>134789.55</v>
      </c>
      <c r="D203" s="7">
        <v>134742.67</v>
      </c>
      <c r="E203" s="24">
        <f t="shared" si="5"/>
        <v>99.96521985569358</v>
      </c>
    </row>
    <row r="204" spans="1:5" s="8" customFormat="1" ht="133.5" customHeight="1" hidden="1">
      <c r="A204" s="19" t="s">
        <v>94</v>
      </c>
      <c r="B204" s="35" t="s">
        <v>97</v>
      </c>
      <c r="C204" s="13">
        <f>C205</f>
        <v>0</v>
      </c>
      <c r="D204" s="13">
        <f>D205</f>
        <v>0</v>
      </c>
      <c r="E204" s="21">
        <v>0</v>
      </c>
    </row>
    <row r="205" spans="1:5" ht="207" customHeight="1" hidden="1">
      <c r="A205" s="14" t="s">
        <v>95</v>
      </c>
      <c r="B205" s="32" t="s">
        <v>98</v>
      </c>
      <c r="C205" s="7">
        <f>C206</f>
        <v>0</v>
      </c>
      <c r="D205" s="7">
        <f>D206</f>
        <v>0</v>
      </c>
      <c r="E205" s="24">
        <v>0</v>
      </c>
    </row>
    <row r="206" spans="1:5" ht="207" customHeight="1" hidden="1">
      <c r="A206" s="14" t="s">
        <v>96</v>
      </c>
      <c r="B206" s="32" t="s">
        <v>99</v>
      </c>
      <c r="C206" s="7">
        <v>0</v>
      </c>
      <c r="D206" s="20">
        <v>0</v>
      </c>
      <c r="E206" s="24">
        <v>0</v>
      </c>
    </row>
    <row r="207" spans="1:5" ht="69.75" customHeight="1">
      <c r="A207" s="19" t="s">
        <v>202</v>
      </c>
      <c r="B207" s="35" t="s">
        <v>210</v>
      </c>
      <c r="C207" s="13">
        <f aca="true" t="shared" si="8" ref="C207:D209">C208</f>
        <v>-235950.32</v>
      </c>
      <c r="D207" s="13">
        <f t="shared" si="8"/>
        <v>-235950.32</v>
      </c>
      <c r="E207" s="21">
        <f t="shared" si="5"/>
        <v>100</v>
      </c>
    </row>
    <row r="208" spans="1:5" ht="69.75" customHeight="1">
      <c r="A208" s="14" t="s">
        <v>203</v>
      </c>
      <c r="B208" s="32" t="s">
        <v>209</v>
      </c>
      <c r="C208" s="7">
        <f t="shared" si="8"/>
        <v>-235950.32</v>
      </c>
      <c r="D208" s="7">
        <f t="shared" si="8"/>
        <v>-235950.32</v>
      </c>
      <c r="E208" s="24">
        <f t="shared" si="5"/>
        <v>100</v>
      </c>
    </row>
    <row r="209" spans="1:5" ht="69" customHeight="1">
      <c r="A209" s="14" t="s">
        <v>204</v>
      </c>
      <c r="B209" s="32" t="s">
        <v>354</v>
      </c>
      <c r="C209" s="7">
        <f t="shared" si="8"/>
        <v>-235950.32</v>
      </c>
      <c r="D209" s="7">
        <f t="shared" si="8"/>
        <v>-235950.32</v>
      </c>
      <c r="E209" s="24">
        <f t="shared" si="5"/>
        <v>100</v>
      </c>
    </row>
    <row r="210" spans="1:5" ht="75" customHeight="1">
      <c r="A210" s="14" t="s">
        <v>205</v>
      </c>
      <c r="B210" s="32" t="s">
        <v>354</v>
      </c>
      <c r="C210" s="7">
        <v>-235950.32</v>
      </c>
      <c r="D210" s="20">
        <v>-235950.32</v>
      </c>
      <c r="E210" s="24">
        <f t="shared" si="5"/>
        <v>100</v>
      </c>
    </row>
    <row r="211" spans="1:5" ht="40.5" customHeight="1">
      <c r="A211" s="41" t="s">
        <v>308</v>
      </c>
      <c r="B211" s="41"/>
      <c r="C211" s="21">
        <f>C16+C170</f>
        <v>286437739.87</v>
      </c>
      <c r="D211" s="21">
        <f>D16+D170</f>
        <v>287251328.92999995</v>
      </c>
      <c r="E211" s="21">
        <f t="shared" si="5"/>
        <v>100.2840369639731</v>
      </c>
    </row>
    <row r="212" spans="3:5" ht="18.75">
      <c r="C212" s="5"/>
      <c r="E212" s="5"/>
    </row>
    <row r="213" ht="18.75">
      <c r="C213" s="10"/>
    </row>
    <row r="215" ht="18.75">
      <c r="C215" s="10"/>
    </row>
    <row r="216" ht="18.75">
      <c r="D216" s="18"/>
    </row>
  </sheetData>
  <sheetProtection/>
  <mergeCells count="16">
    <mergeCell ref="C5:E5"/>
    <mergeCell ref="C3:E3"/>
    <mergeCell ref="C2:E2"/>
    <mergeCell ref="C6:E6"/>
    <mergeCell ref="C4:E4"/>
    <mergeCell ref="C1:E1"/>
    <mergeCell ref="E13:E14"/>
    <mergeCell ref="C7:E7"/>
    <mergeCell ref="A211:B211"/>
    <mergeCell ref="A13:A14"/>
    <mergeCell ref="B13:B14"/>
    <mergeCell ref="C8:E8"/>
    <mergeCell ref="A11:E11"/>
    <mergeCell ref="A12:E12"/>
    <mergeCell ref="C13:C14"/>
    <mergeCell ref="D13:D1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2018-04-19T11:49:50Z</cp:lastPrinted>
  <dcterms:created xsi:type="dcterms:W3CDTF">2009-08-21T08:27:43Z</dcterms:created>
  <dcterms:modified xsi:type="dcterms:W3CDTF">2018-04-19T11:53:41Z</dcterms:modified>
  <cp:category/>
  <cp:version/>
  <cp:contentType/>
  <cp:contentStatus/>
</cp:coreProperties>
</file>