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7455" activeTab="0"/>
  </bookViews>
  <sheets>
    <sheet name="Прил.№ 7 Ведомств 2023-2024" sheetId="1" r:id="rId1"/>
  </sheets>
  <definedNames>
    <definedName name="_xlnm.Print_Titles" localSheetId="0">'Прил.№ 7 Ведомств 2023-2024'!$26:$26</definedName>
  </definedNames>
  <calcPr fullCalcOnLoad="1"/>
</workbook>
</file>

<file path=xl/sharedStrings.xml><?xml version="1.0" encoding="utf-8"?>
<sst xmlns="http://schemas.openxmlformats.org/spreadsheetml/2006/main" count="412" uniqueCount="205">
  <si>
    <t>1</t>
  </si>
  <si>
    <t>2</t>
  </si>
  <si>
    <t>3</t>
  </si>
  <si>
    <t>4</t>
  </si>
  <si>
    <t>5</t>
  </si>
  <si>
    <t>6</t>
  </si>
  <si>
    <t>035</t>
  </si>
  <si>
    <t>00</t>
  </si>
  <si>
    <t>00 0 00 00000</t>
  </si>
  <si>
    <t>000</t>
  </si>
  <si>
    <t>01</t>
  </si>
  <si>
    <t>02</t>
  </si>
  <si>
    <t>04</t>
  </si>
  <si>
    <t>05</t>
  </si>
  <si>
    <t>11</t>
  </si>
  <si>
    <t>13</t>
  </si>
  <si>
    <t>08</t>
  </si>
  <si>
    <t>09</t>
  </si>
  <si>
    <t>03</t>
  </si>
  <si>
    <t>07</t>
  </si>
  <si>
    <t>10</t>
  </si>
  <si>
    <t>Совет Южского городского поселения Южского муниципального района</t>
  </si>
  <si>
    <t>12</t>
  </si>
  <si>
    <t>Администрация Южского муниципального района</t>
  </si>
  <si>
    <r>
      <t xml:space="preserve">Всего: </t>
    </r>
  </si>
  <si>
    <t xml:space="preserve">Поддержка талантливой молодежи (Предоставление субсидий бюджетным, автономным учреждениям и иным некоммерческим организациям) </t>
  </si>
  <si>
    <t xml:space="preserve">Проведение спортивно-оздоровительных и спортивно-массовых мероприятий (Закупка товаров, работ и услуг для обеспечения государственных (муниципальных) нужд) </t>
  </si>
  <si>
    <t xml:space="preserve">Увеличение обеспеченности населения объектами спортивной инфраструктуры (Закупка товаров, работ и услуг для обеспечения государственных (муниципальных) нужд) </t>
  </si>
  <si>
    <t>Обеспечение деятельности учреждений культуры Южского городского поселения Южского муниципального района (Предоставление субсидий бюджетным, автономным учреждениям и иным некоммерческим организациям)</t>
  </si>
  <si>
    <t>Обеспечение функционирования главы Южского городского поселения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</si>
  <si>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r>
      <t>Обеспечение функционирования Совета Южского городского поселения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r>
    <r>
      <rPr>
        <i/>
        <sz val="10"/>
        <rFont val="Times New Roman"/>
        <family val="1"/>
      </rPr>
      <t xml:space="preserve"> </t>
    </r>
  </si>
  <si>
    <t>Обеспечение функционирования Совета Южского городского поселения Южского муниципального района (Закупка товаров, работ и услуг для обеспечения государственных (муниципальных) нужд)</t>
  </si>
  <si>
    <t xml:space="preserve">03 2 01 20300 </t>
  </si>
  <si>
    <t>01 1 02 20010</t>
  </si>
  <si>
    <t xml:space="preserve">01 2 01 20020 </t>
  </si>
  <si>
    <t>Проведение мероприятий  среди молодежи  (Предоставление субсидий бюджетным, автономным учреждениям и иным некоммерческим организациям)</t>
  </si>
  <si>
    <t>01 2 01 20030</t>
  </si>
  <si>
    <t xml:space="preserve">01 2 01 20040 </t>
  </si>
  <si>
    <t>01 2 01 20050</t>
  </si>
  <si>
    <t xml:space="preserve">01 2 01 20060 </t>
  </si>
  <si>
    <t xml:space="preserve">01 2 01 00010 </t>
  </si>
  <si>
    <t>01 2 01 S0340</t>
  </si>
  <si>
    <t>31 9 00 66010</t>
  </si>
  <si>
    <t xml:space="preserve">Резервный фонд Администрации Южского муниципального района (Иные бюджетные ассигнования) </t>
  </si>
  <si>
    <t>Мероприятия по профилактике правонарушений, терроризма и экстремизма на территории Южского городского поселения (Закупка товаров, работ и услуг для обеспечения государственных (муниципальных) нужд)</t>
  </si>
  <si>
    <t xml:space="preserve">03 1 01 20270 </t>
  </si>
  <si>
    <t>14</t>
  </si>
  <si>
    <t>Мероприятия по  развитию системы гражданской обороны, предупреждению и ликвидации чрезвычайных ситуаций, обеспечению безопасности людей на водных объектах Южского городского поселения, охране их жизни и здоровья (Закупка товаров, работ и услуг для обеспечения государственных (муниципальных) нужд)</t>
  </si>
  <si>
    <t>03 2 01 20290</t>
  </si>
  <si>
    <t xml:space="preserve">Мероприятия, направленные на обеспечение первичных мер пожарной безопасности в границах населенных пунктов Южского городского поселения (Закупка товаров, работ и услуг для обеспечения государственных (муниципальных) нужд) </t>
  </si>
  <si>
    <t xml:space="preserve">03 2 01 20280 </t>
  </si>
  <si>
    <t>Организация проведения работ по технической инвентаризации в отношении зданий, сооружений, помещений, объектов незавершенного строительства (Закупка товаров, работ и услуг для обеспечения государственных (муниципальных) нужд)</t>
  </si>
  <si>
    <t>02 7 01 20240</t>
  </si>
  <si>
    <t>Организация проведения кадастровых работ и государственного кадастрового учета земельных участков (Закупка товаров, работ и услуг для обеспечения государственных (муниципальных) нужд)</t>
  </si>
  <si>
    <t>02 7 02 20250</t>
  </si>
  <si>
    <t xml:space="preserve">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 (Закупка товаров, работ и услуг для обеспечения государственных (муниципальных) нужд) </t>
  </si>
  <si>
    <t xml:space="preserve">02 7 03 20260 </t>
  </si>
  <si>
    <t>Приобретение программы Гранд смета, установка сборника средних сметных цен Ивановской области и ежеквартальное обновление цен (Закупка товаров, работ и услуг для обеспечения государственных (муниципальных) нужд)</t>
  </si>
  <si>
    <t>02 1 01 20130</t>
  </si>
  <si>
    <t xml:space="preserve">Капитальный ремонт и ремонт автомобильных дорог общего пользования, ремонт тротуаров, капитальный ремонт и ремонт дворовых территорий многоквартирных домов, проездов к дворовым территориям многоквартирных домов (Закупка товаров, работ и услуг для обеспечения государственных (муниципальных) нужд) </t>
  </si>
  <si>
    <t xml:space="preserve">02 3 01 20200 </t>
  </si>
  <si>
    <t>Обеспечение улучшения организации дорожного движения  (Закупка товаров, работ и услуг для обеспечения государственных (муниципальных) нужд)</t>
  </si>
  <si>
    <t>02 4 01 20210</t>
  </si>
  <si>
    <t>Капитальный ремонт, ремонт и содержание жилищного фонда (Закупка товаров, работ и услуг для обеспечения государственных (муниципальных) нужд)</t>
  </si>
  <si>
    <t xml:space="preserve">02 1 01 20080 </t>
  </si>
  <si>
    <t>Капитальный ремонт общего имущества многоквартирных домов, в соответствии с региональной программой капитального ремонта общего имущества (Закупка товаров, работ и услуг для обеспечения государственных (муниципальных) нужд)</t>
  </si>
  <si>
    <t xml:space="preserve">02 1 01 20090 </t>
  </si>
  <si>
    <t>02 1 01 20100</t>
  </si>
  <si>
    <t>Предоставление статистической отчетности "Форма №1-Жилфонд" (Закупка товаров, работ и услуг для обеспечения государственных (муниципальных) нужд)</t>
  </si>
  <si>
    <t xml:space="preserve">02 1 01 20110 </t>
  </si>
  <si>
    <t>Предоставление субсидий юридическим лицам, индивидуальным предпринимателям, оказывающим услуги по помывке населения в общих отделениях бани на территории Южского городского поселения Южского муниципального района (Иные бюджетные ассигнования)</t>
  </si>
  <si>
    <t>02 6 01 60030</t>
  </si>
  <si>
    <t xml:space="preserve">02 2 01 20140 </t>
  </si>
  <si>
    <t xml:space="preserve">Мероприятия по уличному освещению Южского городского поселения Южского муниципального района (Закупка товаров, работ и услуг для обеспечения государственных (муниципальных) нужд) </t>
  </si>
  <si>
    <t xml:space="preserve">02 2 01 20160 </t>
  </si>
  <si>
    <t>Прочие мероприятия  в области благоустройства (Закупка товаров, работ и услуг для обеспечения государственных (муниципальных) нужд)</t>
  </si>
  <si>
    <t xml:space="preserve">02 2 01 20170 </t>
  </si>
  <si>
    <t>Рекультивация свалки твердых бытовых отходов (Закупка товаров, работ и услуг для обеспечения государственных (муниципальных) нужд)</t>
  </si>
  <si>
    <t xml:space="preserve">02 2 01 20180 </t>
  </si>
  <si>
    <t>30 9 00 00200</t>
  </si>
  <si>
    <t>30 9 00 00210</t>
  </si>
  <si>
    <t xml:space="preserve"> Южского городского</t>
  </si>
  <si>
    <t>поселения Южского</t>
  </si>
  <si>
    <t>муниципального района</t>
  </si>
  <si>
    <t>"О бюджете Южского</t>
  </si>
  <si>
    <t>городского поселения</t>
  </si>
  <si>
    <t>Организация дополнительного пенсионного обеспечения отдельных категорий граждан (Социальное обеспечение и иные выплаты населению)</t>
  </si>
  <si>
    <t>Проведение открытого конкурса по отбору управляющей организации по управлению общим имуществом многоквартирного дома (Закупка товаров, работ и услуг для обеспечения государственных (муниципальных) нужд)</t>
  </si>
  <si>
    <t xml:space="preserve">Предоставление за счет средств Южского городского поселения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 (Предоставление субсидий бюджетным, автономным учреждениям и иным некоммерческим организациям) </t>
  </si>
  <si>
    <t>Мероприятия по содержанию территории Южского городского поселения, а также проектированию, созданию, реконструкции, капитальному ремонту, ремонту и содержанию объектов благоустройства (Закупка товаров, работ и услуг для обеспечения государственных (муниципальных) нужд)</t>
  </si>
  <si>
    <t>Обеспечение деятельности муниципального казенного учреждения "Управление городского хозяйства"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</si>
  <si>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деятельности муниципального казенного учреждения "Управление городского хозяйства" (Закупка товаров, работ и услуг для обеспечения государственных (муниципальных) нужд)</t>
  </si>
  <si>
    <t>02 8 01 00220</t>
  </si>
  <si>
    <t>к решению Совета</t>
  </si>
  <si>
    <t>Наименование</t>
  </si>
  <si>
    <t>Код главного распорядителя</t>
  </si>
  <si>
    <t>Раздел</t>
  </si>
  <si>
    <t>Подраздел</t>
  </si>
  <si>
    <t>Целевая статья</t>
  </si>
  <si>
    <t>Вид расходов</t>
  </si>
  <si>
    <t>Сумма, руб.</t>
  </si>
  <si>
    <t>04 2 01 S3100</t>
  </si>
  <si>
    <t xml:space="preserve">04 1 01 L4970 </t>
  </si>
  <si>
    <r>
      <t>Организация массовых, культурно-зрелищных мероприятий (Предоставление субсидий бюджетным, автономным учреждениям и иным некоммерческим организациям)</t>
    </r>
  </si>
  <si>
    <t xml:space="preserve">Предоставление социальных выплат молодым семьям на приобретение (строительство) жилого помещения (Социальное обеспечение и иные выплаты населению) </t>
  </si>
  <si>
    <t xml:space="preserve">Содержание и обслуживание казны (Иные бюджетные ассигнования) </t>
  </si>
  <si>
    <t>31 9 00 20340</t>
  </si>
  <si>
    <t xml:space="preserve">31 9 00 20730 </t>
  </si>
  <si>
    <t>Прочие мероприятия в области коммунального хозяйства (Закупка товаров, работ и услуг для обеспечения государственных (муниципальных) нужд)</t>
  </si>
  <si>
    <t xml:space="preserve">02 1 01 20120 </t>
  </si>
  <si>
    <t xml:space="preserve">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жилищно-коммунального хозяйства (Закупка товаров, работ и услуг для обеспечения государственных (муниципальных) нужд) </t>
  </si>
  <si>
    <t>02 1 01 20680</t>
  </si>
  <si>
    <t>Выполнение работ по установке охранного оборудования и заключение договора на охрану объекта по адресу: г. Южа, ул. Лермонтова, д. 4Б (Закупка товаров, работ и услуг для обеспечения государственных (муниципальных) нужд)</t>
  </si>
  <si>
    <t>31 9 00 20670</t>
  </si>
  <si>
    <t xml:space="preserve">Организация массовых, культурно-зрелищных мероприятий  (Предоставление субсидий бюджетным, автономным учреждениям и иным некоммерческим организациям) </t>
  </si>
  <si>
    <t>Разработка дизайн-проектов по благоустройству территорий в Южском городском поселении (Закупка товаров, работ и услуг для обеспечения государственных (муниципальных) нужд)</t>
  </si>
  <si>
    <t>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благоустройства (Закупка товаров, работ и услуг для обеспечения государственных (муниципальных) нужд)</t>
  </si>
  <si>
    <t>02 2 01 20480</t>
  </si>
  <si>
    <t>02 2 01 20490</t>
  </si>
  <si>
    <t>Поддержка театрального движения Южского городского поселения и деятельности Южского народного театра (Предоставление субсидий бюджетным, автономным учреждениям и иным некоммерческим организациям)</t>
  </si>
  <si>
    <t>01 2 01 20870</t>
  </si>
  <si>
    <t xml:space="preserve">Взносы в Ассоциацию "Совет муниципальных образований Ивановской области" (Иные бюджетные ассигнования) </t>
  </si>
  <si>
    <t>30 9 00 90030</t>
  </si>
  <si>
    <t>03 1 01 21090</t>
  </si>
  <si>
    <t>Предоставление субсидии управляющим организациям, товариществам собственников жилья, жилищным, жилищно-строительным, иным специализированным кооперативам, осуществляющим управление многоквартирными домами, а также ресурсоснабжающим организациям, осуществляющим поставку ресурсов на коммунальные услуги населению,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(Иные бюджетные ассигнования)</t>
  </si>
  <si>
    <t>02 1 01 60040</t>
  </si>
  <si>
    <t xml:space="preserve">Комитет по управлению муниципальным имуществом администрации Южского муниципального района Ивановской области </t>
  </si>
  <si>
    <t>041</t>
  </si>
  <si>
    <t xml:space="preserve">Управление жилищно-коммунального хозяйства Администрации Южского муниципального района </t>
  </si>
  <si>
    <t>044</t>
  </si>
  <si>
    <t>Приобретение товаров и оказание услуг по организации канала связи для системы видеонаблюдения на территории Южского городского поселения (Закупка товаров, работ и услуг для обеспечения государственных (муниципальных) нужд)</t>
  </si>
  <si>
    <t>Оплата юридических услуг и иных услуг, связанных с представлением интересов Администрации Южского муниципального района (Закупка товаров, работ и услуг для обеспечения государственных (муниципальных) нужд)</t>
  </si>
  <si>
    <t>2023 год</t>
  </si>
  <si>
    <t>Обеспечение организации дорожной деятельности, осуществление муниципального контроля за сохранностью автомобильных дорог,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за исключением капитального ремонта и ремонта автомобильных дорог общего пользования, ремонта тротуаров, капитального ремонта и ремонта дворовых территорий многоквартирных домов, проездов к дворовым территориям многоквартирных домов (Закупка товаров, работ и услуг для обеспечения государственных (муниципальных) нужд)</t>
  </si>
  <si>
    <t>02 3 01 21400</t>
  </si>
  <si>
    <r>
      <t>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r>
    <r>
      <rPr>
        <i/>
        <sz val="10"/>
        <rFont val="Times New Roman"/>
        <family val="1"/>
      </rPr>
      <t xml:space="preserve"> </t>
    </r>
  </si>
  <si>
    <t xml:space="preserve"> </t>
  </si>
  <si>
    <t>на 2022 год и на плановый</t>
  </si>
  <si>
    <t>период 2023 и 2024 годов"</t>
  </si>
  <si>
    <t>Ведомственная структура расходов бюджета Южского городского поселения на 2023 и 2024 годы</t>
  </si>
  <si>
    <t>2024 год</t>
  </si>
  <si>
    <t>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дорожного хозяйства (Закупка товаров, работ и услуг для обеспечения государственных (муниципальных) нужд)</t>
  </si>
  <si>
    <t xml:space="preserve">02 3 01 20690 </t>
  </si>
  <si>
    <t xml:space="preserve">Приобретение концентрата минерального "Галит", поставка песка строительного, выполнение работ по приготовлению песко-соляной смеси  (Закупка товаров, работ и услуг для обеспечения государственных (муниципальных) нужд) </t>
  </si>
  <si>
    <t>02 3 01 21050</t>
  </si>
  <si>
    <t>Оказание услуг по  осуществлению строительного контроля по ремонту автомобильных дорог на территории Южского городского поселения  (Закупка товаров, работ и услуг для обеспечения государственных (муниципальных) нужд)</t>
  </si>
  <si>
    <t>02 3 01 21370</t>
  </si>
  <si>
    <t>Выполнение работ по нанесению линий дорожной разметки (Закупка товаров, работ и услуг для обеспечения государственных (муниципальных) нужд)</t>
  </si>
  <si>
    <t>02 4 01 21150</t>
  </si>
  <si>
    <t>Организация заливки и содержания катка на территории спортивной площадки,  в районе улиц  Серова-Осипенко г. Южа (Закупка товаров, работ и услуг для обеспечения государственных (муниципальных) нужд)</t>
  </si>
  <si>
    <t xml:space="preserve">035 </t>
  </si>
  <si>
    <t>01 2 01 21480</t>
  </si>
  <si>
    <t>Мероприятия по озеленению территории Южского городского поселения Южского муниципального района (Закупка товаров, работ и услуг для обеспечения государственных (муниципальных) нужд)</t>
  </si>
  <si>
    <t>02 2 01 20150</t>
  </si>
  <si>
    <t>Ликвидация несанкционированных свалок (Закупка товаров, работ и услуг для обеспечения государственных (муниципальных) нужд)</t>
  </si>
  <si>
    <t>02 2 01 21410</t>
  </si>
  <si>
    <t>Оказание услуг по ежегодному основному осмотру оборудования и покрытия на детских, спортивных площадках и декоративных элементах благоустройства, МАФ, расположенных на общественных территориях Южского городского поселения (Закупка товаров, работ и услуг для обеспечения государственных (муниципальных) нужд)</t>
  </si>
  <si>
    <t xml:space="preserve">05 </t>
  </si>
  <si>
    <t>06 1 01 21550</t>
  </si>
  <si>
    <t>Оказание услуг по захоронению умерших (погибших), согласно гарантированному перечню услуг по погребению на территории Южского городского поселения  (Закупка товаров, работ и услуг для обеспечения государственных (муниципальных) нужд)</t>
  </si>
  <si>
    <t>31 9 00 20960</t>
  </si>
  <si>
    <t xml:space="preserve">Разработка карт для установления границ Южского городского поселения (Закупка товаров, работ и услуг для обеспечения государственных (муниципальных) нужд) </t>
  </si>
  <si>
    <t>02 7 03 21200</t>
  </si>
  <si>
    <t>Субсидии на возмещение затрат по организации  безопасности, содержанию и эксплуатации гидротехнического сооружения (плотина на р. Пионерка (оз. Вазаль)), инв. № 8159, лит. I, адрес: г. Южа, ул. Дача, район дома № 1-А (Иные бюджетные ассигнования)</t>
  </si>
  <si>
    <t>06</t>
  </si>
  <si>
    <t>02 9 01 60060</t>
  </si>
  <si>
    <t>800</t>
  </si>
  <si>
    <t>Содержание и ремонт нецентрализованных источников водоснабжения (Закупка товаров, работ и услуг для обеспечения государственных (муниципальных) нужд)</t>
  </si>
  <si>
    <t>02 2 01 21260</t>
  </si>
  <si>
    <t>02 7 01 21740</t>
  </si>
  <si>
    <t xml:space="preserve">02 7 01 21750 </t>
  </si>
  <si>
    <t>Оценка имущества, признание прав и регулирование отношений по муниципальной собственности (Закупка товаров, работ и услуг для обеспечения государственных (муниципальных) нужд)</t>
  </si>
  <si>
    <t xml:space="preserve">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(Закупка товаров, работ и услуг для обеспечения государственных (муниципальных) нужд) </t>
  </si>
  <si>
    <t>Иной межбюджетный трансферт Южскому муниципальному району  из бюджета Южского городского поселения на реализацию переданных полномочий Контрольно-счетному органу Южского муниципального района по осуществлению внешнего муниципального финансового контроля (Межбюджетные трансферты)</t>
  </si>
  <si>
    <t>31 9 00 10010</t>
  </si>
  <si>
    <t>500</t>
  </si>
  <si>
    <t>Выполнение работ по техническому обслуживанию уличного освещения Южского городского поселения Южского муниципального района   (Закупка товаров, работ и услуг для обеспечения государственных (муниципальных) нужд)</t>
  </si>
  <si>
    <t xml:space="preserve"> 02 2 01 21770</t>
  </si>
  <si>
    <t>02 2 01 21780</t>
  </si>
  <si>
    <t>Организация оплаты электроснабжения  уличного освещения Южского городского поселения  Южского муниципального района (Закупка товаров, работ и услуг для обеспечения государственных (муниципальных) нужд)</t>
  </si>
  <si>
    <t>02 2 01 21790</t>
  </si>
  <si>
    <t>Мероприятия, связанные с размещением светильников  уличного освещения и узлов учета электроэнергии на объектах электросетевого хозяйства, не являющихся  собственностью Южского городского поселения Южского муниципального района  (Закупка товаров, работ и услуг для обеспечения государственных (муниципальных) нужд)</t>
  </si>
  <si>
    <t>от 23.12.2021 № 90</t>
  </si>
  <si>
    <t>к решению Совета Южского</t>
  </si>
  <si>
    <t xml:space="preserve">Южского муниципального района </t>
  </si>
  <si>
    <t xml:space="preserve"> поселения на 2022 год и на</t>
  </si>
  <si>
    <t>плановый период 2023 и 2024 годов""</t>
  </si>
  <si>
    <t>"О внесении изменений и дополнений 
в решение Совета Южского городского   
поселения от 23.12.2021 № 90   
"О бюджете Южского городского</t>
  </si>
  <si>
    <t>"Приложение № 7</t>
  </si>
  <si>
    <t>"</t>
  </si>
  <si>
    <t xml:space="preserve">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за счет средств бюджета Южского городского поселения (Предоставление субсидий бюджетным, автономным учреждениям и иным некоммерческим организациям) </t>
  </si>
  <si>
    <t>Выполнение работ, связанных с осуществлением регулярных перевозок по регулируемым тарифам по муниципальным маршрутам Южского городского поселения (Закупка товаров, работ и услуг для обеспечения государственных (муниципальных) нужд)</t>
  </si>
  <si>
    <t>02 3 02 21940</t>
  </si>
  <si>
    <t>02 2 01 21760</t>
  </si>
  <si>
    <t>Выполнение работ по содержанию территорий общего пользования местного значения Южского городского поселения Южского муниципального района (Закупка товаров, работ и услуг для обеспечения государственных (муниципальных) нужд)</t>
  </si>
  <si>
    <t>02 1 01 22000</t>
  </si>
  <si>
    <t>02 1 02 22010</t>
  </si>
  <si>
    <t xml:space="preserve">Приобретение материалов для ремонта системы водоотведения – канализационных сетей по адресу: г. Южа, ул. Текстильщиков, Советская, Речная, проезд Советский, проезд Глушицкий, Арсеньевка. (Закупка товаров, работ и услуг для обеспечения государственных (муниципальных) нужд) </t>
  </si>
  <si>
    <t xml:space="preserve">Приобретение материалов для ремонта системы водоснабжения – водопроводных сетей по адресу: г. Южа, ул. Пушкина, Калинина, Осипенко, Стандартные Дома, Горького, Чапаева, Тельмана, Фридриха Энгельса, Станционная, Серп и Молот, Владимирская, Одесская, Севастопольская, пл. Ленина, Дачная, Дача, 6-я Рабочая, 4-я Рабочая, Куйбышева, проезд Советский, Красная, Ковровская, Революции, Механизаторов, Футбольная, Серова, Чкалова, Мира, Южная, Стадионная, Чехова, Суворова, Кутузова, Чернышевского, Чапаева, Новая, Ивановская, Дзержинского, Вокзальная, Ленина, Арсеньевка, Герцена, Прогонная, Северная, Лесная, Фрунзе, Полевая, Московская, Советская, Текстильщиков, Черняховского, Базарная, проезд Глушицкий, проезд Школьный. (Закупка товаров, работ и услуг для обеспечения государственных (муниципальных) нужд) </t>
  </si>
  <si>
    <t>Приложение № 6</t>
  </si>
  <si>
    <t>02 2 01 21980</t>
  </si>
  <si>
    <t>Мероприятия по комплексному содержанию общественных территорий Южского городского поселения (Закупка товаров, работ и услуг для обеспечения государственных (муниципальных) нужд)</t>
  </si>
  <si>
    <t>Реализация программ формирования современной городской среды  (Закупка товаров, работ и услуг для обеспечения государственных (муниципальных) нужд)</t>
  </si>
  <si>
    <t>06 1 F2 55550</t>
  </si>
  <si>
    <t>от 17.11.2022 № 74</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</si>
</sst>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40">
    <font>
      <sz val="11"/>
      <color theme="1"/>
      <name val="Calibri"/>
      <family val="2"/>
    </font>
    <font>
      <sz val="11"/>
      <color indexed="8"/>
      <name val="Calibri"/>
      <family val="2"/>
    </font>
    <font>
      <sz val="14"/>
      <name val="Times New Roman"/>
      <family val="1"/>
    </font>
    <font>
      <b/>
      <sz val="14"/>
      <name val="Times New Roman"/>
      <family val="1"/>
    </font>
    <font>
      <i/>
      <sz val="10"/>
      <name val="Times New Roman"/>
      <family val="1"/>
    </font>
    <font>
      <i/>
      <sz val="10"/>
      <color indexed="56"/>
      <name val="Times New Roman"/>
      <family val="1"/>
    </font>
    <font>
      <sz val="10"/>
      <name val="Times New Roman"/>
      <family val="1"/>
    </font>
    <font>
      <i/>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8" borderId="7" applyNumberFormat="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30" borderId="0" applyNumberFormat="0" applyBorder="0" applyAlignment="0" applyProtection="0"/>
    <xf numFmtId="0" fontId="3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9" fillId="32" borderId="0" applyNumberFormat="0" applyBorder="0" applyAlignment="0" applyProtection="0"/>
  </cellStyleXfs>
  <cellXfs count="46">
    <xf numFmtId="0" fontId="0" fillId="0" borderId="0" xfId="0" applyFont="1" applyAlignment="1">
      <alignment/>
    </xf>
    <xf numFmtId="0" fontId="6" fillId="33" borderId="0" xfId="0" applyFont="1" applyFill="1" applyAlignment="1">
      <alignment horizontal="center"/>
    </xf>
    <xf numFmtId="0" fontId="2" fillId="33" borderId="0" xfId="0" applyFont="1" applyFill="1" applyAlignment="1">
      <alignment/>
    </xf>
    <xf numFmtId="0" fontId="2" fillId="33" borderId="0" xfId="0" applyFont="1" applyFill="1" applyAlignment="1">
      <alignment vertical="center"/>
    </xf>
    <xf numFmtId="49" fontId="7" fillId="33" borderId="0" xfId="0" applyNumberFormat="1" applyFont="1" applyFill="1" applyBorder="1" applyAlignment="1">
      <alignment horizontal="center" vertical="center" wrapText="1"/>
    </xf>
    <xf numFmtId="0" fontId="2" fillId="33" borderId="0" xfId="0" applyFont="1" applyFill="1" applyAlignment="1">
      <alignment vertical="top"/>
    </xf>
    <xf numFmtId="49" fontId="2" fillId="33" borderId="10" xfId="0" applyNumberFormat="1" applyFont="1" applyFill="1" applyBorder="1" applyAlignment="1">
      <alignment horizontal="center" vertical="center"/>
    </xf>
    <xf numFmtId="49" fontId="2" fillId="33" borderId="10" xfId="0" applyNumberFormat="1" applyFont="1" applyFill="1" applyBorder="1" applyAlignment="1">
      <alignment horizontal="center" vertical="top" wrapText="1"/>
    </xf>
    <xf numFmtId="49" fontId="2" fillId="33" borderId="10" xfId="0" applyNumberFormat="1" applyFont="1" applyFill="1" applyBorder="1" applyAlignment="1">
      <alignment horizontal="center" vertical="center" wrapText="1"/>
    </xf>
    <xf numFmtId="0" fontId="2" fillId="33" borderId="10" xfId="0" applyFont="1" applyFill="1" applyBorder="1" applyAlignment="1">
      <alignment horizontal="center"/>
    </xf>
    <xf numFmtId="0" fontId="3" fillId="33" borderId="10" xfId="0" applyFont="1" applyFill="1" applyBorder="1" applyAlignment="1">
      <alignment horizontal="justify" vertical="center"/>
    </xf>
    <xf numFmtId="49" fontId="3" fillId="33" borderId="10" xfId="0" applyNumberFormat="1" applyFont="1" applyFill="1" applyBorder="1" applyAlignment="1">
      <alignment horizontal="center" vertical="center" wrapText="1"/>
    </xf>
    <xf numFmtId="4" fontId="3" fillId="33" borderId="10" xfId="0" applyNumberFormat="1" applyFont="1" applyFill="1" applyBorder="1" applyAlignment="1">
      <alignment horizontal="right" vertical="center"/>
    </xf>
    <xf numFmtId="4" fontId="3" fillId="33" borderId="0" xfId="0" applyNumberFormat="1" applyFont="1" applyFill="1" applyAlignment="1">
      <alignment vertical="center"/>
    </xf>
    <xf numFmtId="0" fontId="3" fillId="33" borderId="0" xfId="0" applyFont="1" applyFill="1" applyAlignment="1">
      <alignment vertical="center"/>
    </xf>
    <xf numFmtId="0" fontId="2" fillId="33" borderId="10" xfId="0" applyNumberFormat="1" applyFont="1" applyFill="1" applyBorder="1" applyAlignment="1">
      <alignment horizontal="justify" vertical="top"/>
    </xf>
    <xf numFmtId="4" fontId="2" fillId="33" borderId="10" xfId="0" applyNumberFormat="1" applyFont="1" applyFill="1" applyBorder="1" applyAlignment="1">
      <alignment horizontal="right" vertical="center"/>
    </xf>
    <xf numFmtId="2" fontId="2" fillId="33" borderId="10" xfId="0" applyNumberFormat="1" applyFont="1" applyFill="1" applyBorder="1" applyAlignment="1">
      <alignment horizontal="justify" vertical="top" wrapText="1"/>
    </xf>
    <xf numFmtId="0" fontId="2" fillId="33" borderId="10" xfId="0" applyFont="1" applyFill="1" applyBorder="1" applyAlignment="1">
      <alignment horizontal="center" vertical="center"/>
    </xf>
    <xf numFmtId="0" fontId="2" fillId="33" borderId="10" xfId="0" applyNumberFormat="1" applyFont="1" applyFill="1" applyBorder="1" applyAlignment="1">
      <alignment horizontal="justify" vertical="top" wrapText="1"/>
    </xf>
    <xf numFmtId="0" fontId="2" fillId="33" borderId="10" xfId="0" applyFont="1" applyFill="1" applyBorder="1" applyAlignment="1">
      <alignment horizontal="justify" vertical="top" wrapText="1"/>
    </xf>
    <xf numFmtId="4" fontId="2" fillId="33" borderId="0" xfId="0" applyNumberFormat="1" applyFont="1" applyFill="1" applyAlignment="1">
      <alignment vertical="center"/>
    </xf>
    <xf numFmtId="4" fontId="2" fillId="33" borderId="10" xfId="0" applyNumberFormat="1" applyFont="1" applyFill="1" applyBorder="1" applyAlignment="1">
      <alignment horizontal="right" vertical="center" wrapText="1"/>
    </xf>
    <xf numFmtId="0" fontId="3" fillId="33" borderId="10" xfId="0" applyFont="1" applyFill="1" applyBorder="1" applyAlignment="1">
      <alignment horizontal="justify" vertical="top" wrapText="1"/>
    </xf>
    <xf numFmtId="0" fontId="3" fillId="33" borderId="10" xfId="0" applyFont="1" applyFill="1" applyBorder="1" applyAlignment="1">
      <alignment horizontal="center" vertical="center"/>
    </xf>
    <xf numFmtId="49" fontId="3" fillId="33" borderId="10" xfId="0" applyNumberFormat="1" applyFont="1" applyFill="1" applyBorder="1" applyAlignment="1">
      <alignment horizontal="center" vertical="center"/>
    </xf>
    <xf numFmtId="0" fontId="3" fillId="33" borderId="0" xfId="0" applyFont="1" applyFill="1" applyAlignment="1">
      <alignment/>
    </xf>
    <xf numFmtId="0" fontId="3" fillId="33" borderId="10" xfId="0" applyFont="1" applyFill="1" applyBorder="1" applyAlignment="1">
      <alignment horizontal="justify" vertical="center" wrapText="1"/>
    </xf>
    <xf numFmtId="4" fontId="3" fillId="33" borderId="10" xfId="0" applyNumberFormat="1" applyFont="1" applyFill="1" applyBorder="1" applyAlignment="1">
      <alignment horizontal="right" vertical="center" wrapText="1"/>
    </xf>
    <xf numFmtId="49" fontId="3" fillId="33" borderId="0" xfId="0" applyNumberFormat="1" applyFont="1" applyFill="1" applyBorder="1" applyAlignment="1">
      <alignment horizontal="left" vertical="center" wrapText="1"/>
    </xf>
    <xf numFmtId="4" fontId="2" fillId="33" borderId="0" xfId="0" applyNumberFormat="1" applyFont="1" applyFill="1" applyBorder="1" applyAlignment="1">
      <alignment horizontal="right" vertical="center"/>
    </xf>
    <xf numFmtId="49" fontId="2" fillId="33" borderId="0" xfId="0" applyNumberFormat="1" applyFont="1" applyFill="1" applyAlignment="1">
      <alignment horizontal="center" vertical="center"/>
    </xf>
    <xf numFmtId="0" fontId="2" fillId="33" borderId="0" xfId="0" applyFont="1" applyFill="1" applyAlignment="1">
      <alignment horizontal="center"/>
    </xf>
    <xf numFmtId="0" fontId="2" fillId="33" borderId="0" xfId="0" applyFont="1" applyFill="1" applyAlignment="1">
      <alignment horizontal="right"/>
    </xf>
    <xf numFmtId="49" fontId="3" fillId="33" borderId="11" xfId="0" applyNumberFormat="1" applyFont="1" applyFill="1" applyBorder="1" applyAlignment="1">
      <alignment horizontal="left" vertical="center" wrapText="1"/>
    </xf>
    <xf numFmtId="49" fontId="3" fillId="33" borderId="12" xfId="0" applyNumberFormat="1" applyFont="1" applyFill="1" applyBorder="1" applyAlignment="1">
      <alignment horizontal="left" vertical="center" wrapText="1"/>
    </xf>
    <xf numFmtId="49" fontId="3" fillId="33" borderId="13" xfId="0" applyNumberFormat="1" applyFont="1" applyFill="1" applyBorder="1" applyAlignment="1">
      <alignment horizontal="left" vertical="center" wrapText="1"/>
    </xf>
    <xf numFmtId="49" fontId="3" fillId="33" borderId="0" xfId="0" applyNumberFormat="1" applyFont="1" applyFill="1" applyAlignment="1">
      <alignment horizontal="center" vertical="top" wrapText="1"/>
    </xf>
    <xf numFmtId="49" fontId="2" fillId="33" borderId="14" xfId="0" applyNumberFormat="1" applyFont="1" applyFill="1" applyBorder="1" applyAlignment="1">
      <alignment horizontal="center" vertical="center" textRotation="90" wrapText="1"/>
    </xf>
    <xf numFmtId="49" fontId="2" fillId="33" borderId="15" xfId="0" applyNumberFormat="1" applyFont="1" applyFill="1" applyBorder="1" applyAlignment="1">
      <alignment horizontal="center" vertical="center" textRotation="90" wrapText="1"/>
    </xf>
    <xf numFmtId="49" fontId="2" fillId="33" borderId="14" xfId="0" applyNumberFormat="1" applyFont="1" applyFill="1" applyBorder="1" applyAlignment="1">
      <alignment horizontal="center" vertical="center" wrapText="1"/>
    </xf>
    <xf numFmtId="49" fontId="2" fillId="33" borderId="15" xfId="0" applyNumberFormat="1" applyFont="1" applyFill="1" applyBorder="1" applyAlignment="1">
      <alignment horizontal="center" vertical="center" wrapText="1"/>
    </xf>
    <xf numFmtId="49" fontId="2" fillId="33" borderId="11" xfId="0" applyNumberFormat="1" applyFont="1" applyFill="1" applyBorder="1" applyAlignment="1">
      <alignment horizontal="center" vertical="center" wrapText="1"/>
    </xf>
    <xf numFmtId="49" fontId="2" fillId="33" borderId="13" xfId="0" applyNumberFormat="1" applyFont="1" applyFill="1" applyBorder="1" applyAlignment="1">
      <alignment horizontal="center" vertical="center" wrapText="1"/>
    </xf>
    <xf numFmtId="0" fontId="2" fillId="33" borderId="0" xfId="0" applyFont="1" applyFill="1" applyAlignment="1">
      <alignment horizontal="center"/>
    </xf>
    <xf numFmtId="0" fontId="2" fillId="33" borderId="0" xfId="0" applyFont="1" applyFill="1" applyAlignment="1">
      <alignment horizontal="right"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72"/>
  <sheetViews>
    <sheetView tabSelected="1" zoomScale="80" zoomScaleNormal="80" zoomScalePageLayoutView="0" workbookViewId="0" topLeftCell="A1">
      <selection activeCell="M15" sqref="M15"/>
    </sheetView>
  </sheetViews>
  <sheetFormatPr defaultColWidth="9.140625" defaultRowHeight="15"/>
  <cols>
    <col min="1" max="1" width="74.00390625" style="2" customWidth="1"/>
    <col min="2" max="2" width="6.7109375" style="31" customWidth="1"/>
    <col min="3" max="3" width="5.28125" style="31" customWidth="1"/>
    <col min="4" max="4" width="6.00390625" style="31" customWidth="1"/>
    <col min="5" max="5" width="18.140625" style="31" customWidth="1"/>
    <col min="6" max="6" width="5.7109375" style="31" customWidth="1"/>
    <col min="7" max="7" width="20.57421875" style="2" customWidth="1"/>
    <col min="8" max="8" width="20.421875" style="2" customWidth="1"/>
    <col min="9" max="9" width="18.7109375" style="2" customWidth="1"/>
    <col min="10" max="10" width="20.00390625" style="2" customWidth="1"/>
    <col min="11" max="16384" width="9.140625" style="2" customWidth="1"/>
  </cols>
  <sheetData>
    <row r="1" spans="1:8" ht="18.75">
      <c r="A1" s="33" t="s">
        <v>199</v>
      </c>
      <c r="B1" s="33"/>
      <c r="C1" s="33"/>
      <c r="D1" s="33"/>
      <c r="E1" s="33"/>
      <c r="F1" s="33"/>
      <c r="G1" s="33"/>
      <c r="H1" s="33"/>
    </row>
    <row r="2" spans="1:8" ht="18.75">
      <c r="A2" s="33" t="s">
        <v>183</v>
      </c>
      <c r="B2" s="33"/>
      <c r="C2" s="33"/>
      <c r="D2" s="33"/>
      <c r="E2" s="33"/>
      <c r="F2" s="33"/>
      <c r="G2" s="33"/>
      <c r="H2" s="33"/>
    </row>
    <row r="3" spans="1:8" ht="18.75">
      <c r="A3" s="33" t="s">
        <v>85</v>
      </c>
      <c r="B3" s="33"/>
      <c r="C3" s="33"/>
      <c r="D3" s="33"/>
      <c r="E3" s="33"/>
      <c r="F3" s="33"/>
      <c r="G3" s="33"/>
      <c r="H3" s="33"/>
    </row>
    <row r="4" spans="1:8" ht="18.75">
      <c r="A4" s="33" t="s">
        <v>184</v>
      </c>
      <c r="B4" s="33"/>
      <c r="C4" s="33"/>
      <c r="D4" s="33"/>
      <c r="E4" s="33"/>
      <c r="F4" s="33"/>
      <c r="G4" s="33"/>
      <c r="H4" s="33"/>
    </row>
    <row r="5" spans="1:8" ht="73.5" customHeight="1">
      <c r="A5" s="45" t="s">
        <v>187</v>
      </c>
      <c r="B5" s="33"/>
      <c r="C5" s="33"/>
      <c r="D5" s="33"/>
      <c r="E5" s="33"/>
      <c r="F5" s="33"/>
      <c r="G5" s="33"/>
      <c r="H5" s="33"/>
    </row>
    <row r="6" spans="1:8" ht="18.75">
      <c r="A6" s="33" t="s">
        <v>185</v>
      </c>
      <c r="B6" s="33"/>
      <c r="C6" s="33"/>
      <c r="D6" s="33"/>
      <c r="E6" s="33"/>
      <c r="F6" s="33"/>
      <c r="G6" s="33"/>
      <c r="H6" s="33"/>
    </row>
    <row r="7" spans="1:8" ht="18.75">
      <c r="A7" s="33" t="s">
        <v>186</v>
      </c>
      <c r="B7" s="33"/>
      <c r="C7" s="33"/>
      <c r="D7" s="33"/>
      <c r="E7" s="33"/>
      <c r="F7" s="33"/>
      <c r="G7" s="33"/>
      <c r="H7" s="33"/>
    </row>
    <row r="8" spans="1:8" ht="18.75">
      <c r="A8" s="33" t="s">
        <v>204</v>
      </c>
      <c r="B8" s="33"/>
      <c r="C8" s="33"/>
      <c r="D8" s="33"/>
      <c r="E8" s="33"/>
      <c r="F8" s="33"/>
      <c r="G8" s="33"/>
      <c r="H8" s="33"/>
    </row>
    <row r="9" spans="1:8" ht="18.75">
      <c r="A9" s="44"/>
      <c r="B9" s="44"/>
      <c r="C9" s="44"/>
      <c r="D9" s="44"/>
      <c r="E9" s="44"/>
      <c r="F9" s="44"/>
      <c r="G9" s="44"/>
      <c r="H9" s="44"/>
    </row>
    <row r="11" spans="1:9" ht="18.75">
      <c r="A11" s="33" t="s">
        <v>188</v>
      </c>
      <c r="B11" s="33"/>
      <c r="C11" s="33"/>
      <c r="D11" s="33"/>
      <c r="E11" s="33"/>
      <c r="F11" s="33"/>
      <c r="G11" s="33"/>
      <c r="H11" s="33"/>
      <c r="I11" s="1"/>
    </row>
    <row r="12" spans="1:9" ht="18.75">
      <c r="A12" s="33" t="s">
        <v>93</v>
      </c>
      <c r="B12" s="33"/>
      <c r="C12" s="33"/>
      <c r="D12" s="33"/>
      <c r="E12" s="33"/>
      <c r="F12" s="33"/>
      <c r="G12" s="33"/>
      <c r="H12" s="33"/>
      <c r="I12" s="1"/>
    </row>
    <row r="13" spans="1:8" ht="18.75">
      <c r="A13" s="33" t="s">
        <v>81</v>
      </c>
      <c r="B13" s="33"/>
      <c r="C13" s="33"/>
      <c r="D13" s="33"/>
      <c r="E13" s="33"/>
      <c r="F13" s="33"/>
      <c r="G13" s="33"/>
      <c r="H13" s="33"/>
    </row>
    <row r="14" spans="1:8" ht="18.75">
      <c r="A14" s="33" t="s">
        <v>82</v>
      </c>
      <c r="B14" s="33"/>
      <c r="C14" s="33"/>
      <c r="D14" s="33"/>
      <c r="E14" s="33"/>
      <c r="F14" s="33"/>
      <c r="G14" s="33"/>
      <c r="H14" s="33"/>
    </row>
    <row r="15" spans="1:8" ht="18.75">
      <c r="A15" s="33" t="s">
        <v>83</v>
      </c>
      <c r="B15" s="33"/>
      <c r="C15" s="33"/>
      <c r="D15" s="33"/>
      <c r="E15" s="33"/>
      <c r="F15" s="33"/>
      <c r="G15" s="33"/>
      <c r="H15" s="33"/>
    </row>
    <row r="16" spans="1:8" ht="18.75">
      <c r="A16" s="33" t="s">
        <v>84</v>
      </c>
      <c r="B16" s="33"/>
      <c r="C16" s="33"/>
      <c r="D16" s="33"/>
      <c r="E16" s="33"/>
      <c r="F16" s="33"/>
      <c r="G16" s="33"/>
      <c r="H16" s="33"/>
    </row>
    <row r="17" spans="1:8" ht="18.75">
      <c r="A17" s="33" t="s">
        <v>85</v>
      </c>
      <c r="B17" s="33"/>
      <c r="C17" s="33"/>
      <c r="D17" s="33"/>
      <c r="E17" s="33"/>
      <c r="F17" s="33"/>
      <c r="G17" s="33"/>
      <c r="H17" s="33"/>
    </row>
    <row r="18" spans="1:8" ht="18.75">
      <c r="A18" s="33" t="s">
        <v>137</v>
      </c>
      <c r="B18" s="33"/>
      <c r="C18" s="33"/>
      <c r="D18" s="33"/>
      <c r="E18" s="33"/>
      <c r="F18" s="33"/>
      <c r="G18" s="33"/>
      <c r="H18" s="33"/>
    </row>
    <row r="19" spans="1:8" ht="18.75">
      <c r="A19" s="33" t="s">
        <v>138</v>
      </c>
      <c r="B19" s="33"/>
      <c r="C19" s="33"/>
      <c r="D19" s="33"/>
      <c r="E19" s="33"/>
      <c r="F19" s="33"/>
      <c r="G19" s="33"/>
      <c r="H19" s="33"/>
    </row>
    <row r="20" spans="1:8" ht="18.75">
      <c r="A20" s="33" t="s">
        <v>182</v>
      </c>
      <c r="B20" s="33"/>
      <c r="C20" s="33"/>
      <c r="D20" s="33"/>
      <c r="E20" s="33"/>
      <c r="F20" s="33"/>
      <c r="G20" s="33"/>
      <c r="H20" s="33"/>
    </row>
    <row r="22" spans="1:8" s="3" customFormat="1" ht="22.5" customHeight="1">
      <c r="A22" s="37" t="s">
        <v>139</v>
      </c>
      <c r="B22" s="37"/>
      <c r="C22" s="37"/>
      <c r="D22" s="37"/>
      <c r="E22" s="37"/>
      <c r="F22" s="37"/>
      <c r="G22" s="37"/>
      <c r="H22" s="37"/>
    </row>
    <row r="23" spans="1:8" s="5" customFormat="1" ht="24" customHeight="1">
      <c r="A23" s="4"/>
      <c r="B23" s="4"/>
      <c r="C23" s="4"/>
      <c r="D23" s="4"/>
      <c r="E23" s="4"/>
      <c r="F23" s="4"/>
      <c r="G23" s="4"/>
      <c r="H23" s="4"/>
    </row>
    <row r="24" spans="1:8" ht="18.75" customHeight="1">
      <c r="A24" s="40" t="s">
        <v>94</v>
      </c>
      <c r="B24" s="38" t="s">
        <v>95</v>
      </c>
      <c r="C24" s="38" t="s">
        <v>96</v>
      </c>
      <c r="D24" s="38" t="s">
        <v>97</v>
      </c>
      <c r="E24" s="40" t="s">
        <v>98</v>
      </c>
      <c r="F24" s="40" t="s">
        <v>99</v>
      </c>
      <c r="G24" s="42" t="s">
        <v>100</v>
      </c>
      <c r="H24" s="43"/>
    </row>
    <row r="25" spans="1:8" ht="96.75" customHeight="1">
      <c r="A25" s="41"/>
      <c r="B25" s="39"/>
      <c r="C25" s="39"/>
      <c r="D25" s="39"/>
      <c r="E25" s="41"/>
      <c r="F25" s="41"/>
      <c r="G25" s="6" t="s">
        <v>132</v>
      </c>
      <c r="H25" s="6" t="s">
        <v>140</v>
      </c>
    </row>
    <row r="26" spans="1:8" s="32" customFormat="1" ht="18.75">
      <c r="A26" s="7" t="s">
        <v>0</v>
      </c>
      <c r="B26" s="8" t="s">
        <v>1</v>
      </c>
      <c r="C26" s="8" t="s">
        <v>2</v>
      </c>
      <c r="D26" s="8" t="s">
        <v>3</v>
      </c>
      <c r="E26" s="8" t="s">
        <v>4</v>
      </c>
      <c r="F26" s="8" t="s">
        <v>5</v>
      </c>
      <c r="G26" s="9">
        <v>7</v>
      </c>
      <c r="H26" s="9">
        <v>8</v>
      </c>
    </row>
    <row r="27" spans="1:9" s="14" customFormat="1" ht="27" customHeight="1">
      <c r="A27" s="10" t="s">
        <v>23</v>
      </c>
      <c r="B27" s="11" t="s">
        <v>6</v>
      </c>
      <c r="C27" s="11" t="s">
        <v>7</v>
      </c>
      <c r="D27" s="11" t="s">
        <v>7</v>
      </c>
      <c r="E27" s="11" t="s">
        <v>8</v>
      </c>
      <c r="F27" s="11" t="s">
        <v>9</v>
      </c>
      <c r="G27" s="12">
        <f>SUM(G28:G72)</f>
        <v>57301928.13000001</v>
      </c>
      <c r="H27" s="12">
        <f>SUM(H28:H72)</f>
        <v>55085008.230000004</v>
      </c>
      <c r="I27" s="13"/>
    </row>
    <row r="28" spans="1:9" s="14" customFormat="1" ht="114" customHeight="1">
      <c r="A28" s="15" t="s">
        <v>173</v>
      </c>
      <c r="B28" s="8" t="s">
        <v>6</v>
      </c>
      <c r="C28" s="8" t="s">
        <v>10</v>
      </c>
      <c r="D28" s="8" t="s">
        <v>164</v>
      </c>
      <c r="E28" s="8" t="s">
        <v>174</v>
      </c>
      <c r="F28" s="8" t="s">
        <v>175</v>
      </c>
      <c r="G28" s="16">
        <f>3600</f>
        <v>3600</v>
      </c>
      <c r="H28" s="16">
        <f>3600</f>
        <v>3600</v>
      </c>
      <c r="I28" s="13"/>
    </row>
    <row r="29" spans="1:8" s="3" customFormat="1" ht="38.25" customHeight="1">
      <c r="A29" s="17" t="s">
        <v>43</v>
      </c>
      <c r="B29" s="8" t="s">
        <v>6</v>
      </c>
      <c r="C29" s="8" t="s">
        <v>10</v>
      </c>
      <c r="D29" s="8" t="s">
        <v>14</v>
      </c>
      <c r="E29" s="18" t="s">
        <v>32</v>
      </c>
      <c r="F29" s="18">
        <v>800</v>
      </c>
      <c r="G29" s="16">
        <f>300000</f>
        <v>300000</v>
      </c>
      <c r="H29" s="16">
        <f>300000</f>
        <v>300000</v>
      </c>
    </row>
    <row r="30" spans="1:8" s="3" customFormat="1" ht="132.75" customHeight="1">
      <c r="A30" s="19" t="s">
        <v>88</v>
      </c>
      <c r="B30" s="8" t="s">
        <v>6</v>
      </c>
      <c r="C30" s="8" t="s">
        <v>10</v>
      </c>
      <c r="D30" s="8" t="s">
        <v>15</v>
      </c>
      <c r="E30" s="18" t="s">
        <v>33</v>
      </c>
      <c r="F30" s="18">
        <v>600</v>
      </c>
      <c r="G30" s="16">
        <f>100000</f>
        <v>100000</v>
      </c>
      <c r="H30" s="16">
        <f>100000</f>
        <v>100000</v>
      </c>
    </row>
    <row r="31" spans="1:8" s="3" customFormat="1" ht="113.25" customHeight="1">
      <c r="A31" s="19" t="s">
        <v>90</v>
      </c>
      <c r="B31" s="6" t="s">
        <v>6</v>
      </c>
      <c r="C31" s="8" t="s">
        <v>10</v>
      </c>
      <c r="D31" s="8" t="s">
        <v>15</v>
      </c>
      <c r="E31" s="18" t="s">
        <v>92</v>
      </c>
      <c r="F31" s="18">
        <v>100</v>
      </c>
      <c r="G31" s="16">
        <f>3841165.93</f>
        <v>3841165.93</v>
      </c>
      <c r="H31" s="16">
        <f>3841165.93</f>
        <v>3841165.93</v>
      </c>
    </row>
    <row r="32" spans="1:8" s="3" customFormat="1" ht="75" customHeight="1">
      <c r="A32" s="20" t="s">
        <v>91</v>
      </c>
      <c r="B32" s="6" t="s">
        <v>6</v>
      </c>
      <c r="C32" s="8" t="s">
        <v>10</v>
      </c>
      <c r="D32" s="8" t="s">
        <v>15</v>
      </c>
      <c r="E32" s="18" t="s">
        <v>92</v>
      </c>
      <c r="F32" s="18">
        <v>200</v>
      </c>
      <c r="G32" s="16">
        <f>125278</f>
        <v>125278</v>
      </c>
      <c r="H32" s="16">
        <f>125278</f>
        <v>125278</v>
      </c>
    </row>
    <row r="33" spans="1:8" s="3" customFormat="1" ht="79.5" customHeight="1">
      <c r="A33" s="17" t="s">
        <v>44</v>
      </c>
      <c r="B33" s="8" t="s">
        <v>6</v>
      </c>
      <c r="C33" s="8" t="s">
        <v>10</v>
      </c>
      <c r="D33" s="8" t="s">
        <v>15</v>
      </c>
      <c r="E33" s="18" t="s">
        <v>45</v>
      </c>
      <c r="F33" s="18">
        <v>200</v>
      </c>
      <c r="G33" s="16">
        <f>1500</f>
        <v>1500</v>
      </c>
      <c r="H33" s="16">
        <f>1500</f>
        <v>1500</v>
      </c>
    </row>
    <row r="34" spans="1:8" s="3" customFormat="1" ht="78.75" customHeight="1">
      <c r="A34" s="17" t="s">
        <v>131</v>
      </c>
      <c r="B34" s="8" t="s">
        <v>6</v>
      </c>
      <c r="C34" s="8" t="s">
        <v>10</v>
      </c>
      <c r="D34" s="8" t="s">
        <v>15</v>
      </c>
      <c r="E34" s="18" t="s">
        <v>107</v>
      </c>
      <c r="F34" s="18">
        <v>200</v>
      </c>
      <c r="G34" s="16">
        <f>200000</f>
        <v>200000</v>
      </c>
      <c r="H34" s="16">
        <f>200000</f>
        <v>200000</v>
      </c>
    </row>
    <row r="35" spans="1:8" s="3" customFormat="1" ht="116.25" customHeight="1">
      <c r="A35" s="17" t="s">
        <v>47</v>
      </c>
      <c r="B35" s="8" t="s">
        <v>6</v>
      </c>
      <c r="C35" s="8" t="s">
        <v>18</v>
      </c>
      <c r="D35" s="8" t="s">
        <v>17</v>
      </c>
      <c r="E35" s="18" t="s">
        <v>48</v>
      </c>
      <c r="F35" s="18">
        <v>200</v>
      </c>
      <c r="G35" s="16">
        <f>12000</f>
        <v>12000</v>
      </c>
      <c r="H35" s="16">
        <f>12000</f>
        <v>12000</v>
      </c>
    </row>
    <row r="36" spans="1:8" s="3" customFormat="1" ht="76.5" customHeight="1">
      <c r="A36" s="19" t="s">
        <v>49</v>
      </c>
      <c r="B36" s="6" t="s">
        <v>6</v>
      </c>
      <c r="C36" s="8" t="s">
        <v>18</v>
      </c>
      <c r="D36" s="8" t="s">
        <v>20</v>
      </c>
      <c r="E36" s="18" t="s">
        <v>50</v>
      </c>
      <c r="F36" s="18">
        <v>200</v>
      </c>
      <c r="G36" s="16">
        <f>261500</f>
        <v>261500</v>
      </c>
      <c r="H36" s="16">
        <f>261500</f>
        <v>261500</v>
      </c>
    </row>
    <row r="37" spans="1:8" s="3" customFormat="1" ht="76.5" customHeight="1">
      <c r="A37" s="17" t="s">
        <v>130</v>
      </c>
      <c r="B37" s="8" t="s">
        <v>6</v>
      </c>
      <c r="C37" s="8" t="s">
        <v>18</v>
      </c>
      <c r="D37" s="8" t="s">
        <v>46</v>
      </c>
      <c r="E37" s="18" t="s">
        <v>123</v>
      </c>
      <c r="F37" s="18">
        <v>200</v>
      </c>
      <c r="G37" s="16">
        <f>200000</f>
        <v>200000</v>
      </c>
      <c r="H37" s="16">
        <f>200000</f>
        <v>200000</v>
      </c>
    </row>
    <row r="38" spans="1:8" s="3" customFormat="1" ht="114.75" customHeight="1">
      <c r="A38" s="19" t="s">
        <v>59</v>
      </c>
      <c r="B38" s="6" t="s">
        <v>6</v>
      </c>
      <c r="C38" s="8" t="s">
        <v>12</v>
      </c>
      <c r="D38" s="8" t="s">
        <v>17</v>
      </c>
      <c r="E38" s="18" t="s">
        <v>60</v>
      </c>
      <c r="F38" s="18">
        <v>200</v>
      </c>
      <c r="G38" s="16">
        <f>4986812.57-1772952.25-1650000-787500</f>
        <v>776360.3200000003</v>
      </c>
      <c r="H38" s="16">
        <f>4986812.57-3545904.5-500935</f>
        <v>939973.0700000003</v>
      </c>
    </row>
    <row r="39" spans="1:8" s="3" customFormat="1" ht="114.75" customHeight="1">
      <c r="A39" s="17" t="s">
        <v>141</v>
      </c>
      <c r="B39" s="8" t="s">
        <v>6</v>
      </c>
      <c r="C39" s="8" t="s">
        <v>12</v>
      </c>
      <c r="D39" s="8" t="s">
        <v>17</v>
      </c>
      <c r="E39" s="18" t="s">
        <v>142</v>
      </c>
      <c r="F39" s="18">
        <v>200</v>
      </c>
      <c r="G39" s="16">
        <f>628000</f>
        <v>628000</v>
      </c>
      <c r="H39" s="16">
        <f>628000</f>
        <v>628000</v>
      </c>
    </row>
    <row r="40" spans="1:8" s="3" customFormat="1" ht="81" customHeight="1">
      <c r="A40" s="19" t="s">
        <v>143</v>
      </c>
      <c r="B40" s="8" t="s">
        <v>6</v>
      </c>
      <c r="C40" s="8" t="s">
        <v>12</v>
      </c>
      <c r="D40" s="8" t="s">
        <v>17</v>
      </c>
      <c r="E40" s="18" t="s">
        <v>144</v>
      </c>
      <c r="F40" s="18">
        <v>200</v>
      </c>
      <c r="G40" s="16">
        <f>1200000-1200000</f>
        <v>0</v>
      </c>
      <c r="H40" s="16">
        <f>1200000</f>
        <v>1200000</v>
      </c>
    </row>
    <row r="41" spans="1:8" s="3" customFormat="1" ht="77.25" customHeight="1">
      <c r="A41" s="19" t="s">
        <v>145</v>
      </c>
      <c r="B41" s="6" t="s">
        <v>6</v>
      </c>
      <c r="C41" s="8" t="s">
        <v>12</v>
      </c>
      <c r="D41" s="8" t="s">
        <v>17</v>
      </c>
      <c r="E41" s="18" t="s">
        <v>146</v>
      </c>
      <c r="F41" s="18">
        <v>200</v>
      </c>
      <c r="G41" s="16">
        <f>80000</f>
        <v>80000</v>
      </c>
      <c r="H41" s="16">
        <f>80000</f>
        <v>80000</v>
      </c>
    </row>
    <row r="42" spans="1:10" s="3" customFormat="1" ht="208.5" customHeight="1">
      <c r="A42" s="19" t="s">
        <v>133</v>
      </c>
      <c r="B42" s="6" t="s">
        <v>6</v>
      </c>
      <c r="C42" s="8" t="s">
        <v>12</v>
      </c>
      <c r="D42" s="8" t="s">
        <v>17</v>
      </c>
      <c r="E42" s="18" t="s">
        <v>134</v>
      </c>
      <c r="F42" s="18">
        <v>200</v>
      </c>
      <c r="G42" s="16">
        <f>12319233.09-3511660+1987500</f>
        <v>10795073.09</v>
      </c>
      <c r="H42" s="16">
        <f>12319233.09</f>
        <v>12319233.09</v>
      </c>
      <c r="I42" s="21"/>
      <c r="J42" s="21"/>
    </row>
    <row r="43" spans="1:8" s="3" customFormat="1" ht="57.75" customHeight="1">
      <c r="A43" s="19" t="s">
        <v>61</v>
      </c>
      <c r="B43" s="6" t="s">
        <v>6</v>
      </c>
      <c r="C43" s="8" t="s">
        <v>12</v>
      </c>
      <c r="D43" s="8" t="s">
        <v>17</v>
      </c>
      <c r="E43" s="18" t="s">
        <v>62</v>
      </c>
      <c r="F43" s="18">
        <v>200</v>
      </c>
      <c r="G43" s="16">
        <f>389044</f>
        <v>389044</v>
      </c>
      <c r="H43" s="16">
        <f>389044</f>
        <v>389044</v>
      </c>
    </row>
    <row r="44" spans="1:8" s="3" customFormat="1" ht="57.75" customHeight="1">
      <c r="A44" s="19" t="s">
        <v>147</v>
      </c>
      <c r="B44" s="6" t="s">
        <v>6</v>
      </c>
      <c r="C44" s="8" t="s">
        <v>12</v>
      </c>
      <c r="D44" s="8" t="s">
        <v>17</v>
      </c>
      <c r="E44" s="18" t="s">
        <v>148</v>
      </c>
      <c r="F44" s="18">
        <v>200</v>
      </c>
      <c r="G44" s="16">
        <f>1200000-400000</f>
        <v>800000</v>
      </c>
      <c r="H44" s="16">
        <f>800000</f>
        <v>800000</v>
      </c>
    </row>
    <row r="45" spans="1:8" s="3" customFormat="1" ht="58.5" customHeight="1">
      <c r="A45" s="19" t="s">
        <v>114</v>
      </c>
      <c r="B45" s="6" t="s">
        <v>6</v>
      </c>
      <c r="C45" s="8" t="s">
        <v>13</v>
      </c>
      <c r="D45" s="8" t="s">
        <v>18</v>
      </c>
      <c r="E45" s="18" t="s">
        <v>37</v>
      </c>
      <c r="F45" s="18">
        <v>600</v>
      </c>
      <c r="G45" s="16">
        <f>200000</f>
        <v>200000</v>
      </c>
      <c r="H45" s="16">
        <f>200000</f>
        <v>200000</v>
      </c>
    </row>
    <row r="46" spans="1:8" s="3" customFormat="1" ht="79.5" customHeight="1">
      <c r="A46" s="20" t="s">
        <v>149</v>
      </c>
      <c r="B46" s="6" t="s">
        <v>150</v>
      </c>
      <c r="C46" s="8" t="s">
        <v>13</v>
      </c>
      <c r="D46" s="8" t="s">
        <v>18</v>
      </c>
      <c r="E46" s="18" t="s">
        <v>151</v>
      </c>
      <c r="F46" s="18">
        <v>200</v>
      </c>
      <c r="G46" s="16">
        <f>73000</f>
        <v>73000</v>
      </c>
      <c r="H46" s="16">
        <f>73000</f>
        <v>73000</v>
      </c>
    </row>
    <row r="47" spans="1:8" s="3" customFormat="1" ht="95.25" customHeight="1">
      <c r="A47" s="19" t="s">
        <v>89</v>
      </c>
      <c r="B47" s="6" t="s">
        <v>6</v>
      </c>
      <c r="C47" s="8" t="s">
        <v>13</v>
      </c>
      <c r="D47" s="8" t="s">
        <v>18</v>
      </c>
      <c r="E47" s="18" t="s">
        <v>72</v>
      </c>
      <c r="F47" s="18">
        <v>200</v>
      </c>
      <c r="G47" s="22">
        <f>2425948.79-190000</f>
        <v>2235948.79</v>
      </c>
      <c r="H47" s="16">
        <f>3421560.16</f>
        <v>3421560.16</v>
      </c>
    </row>
    <row r="48" spans="1:8" s="3" customFormat="1" ht="78" customHeight="1">
      <c r="A48" s="20" t="s">
        <v>152</v>
      </c>
      <c r="B48" s="6" t="s">
        <v>6</v>
      </c>
      <c r="C48" s="8" t="s">
        <v>13</v>
      </c>
      <c r="D48" s="8" t="s">
        <v>18</v>
      </c>
      <c r="E48" s="18" t="s">
        <v>153</v>
      </c>
      <c r="F48" s="18">
        <v>200</v>
      </c>
      <c r="G48" s="22">
        <f>1857770.12</f>
        <v>1857770.12</v>
      </c>
      <c r="H48" s="16">
        <f>1757770.12</f>
        <v>1757770.12</v>
      </c>
    </row>
    <row r="49" spans="1:8" s="3" customFormat="1" ht="76.5" customHeight="1">
      <c r="A49" s="19" t="s">
        <v>73</v>
      </c>
      <c r="B49" s="6" t="s">
        <v>6</v>
      </c>
      <c r="C49" s="8" t="s">
        <v>13</v>
      </c>
      <c r="D49" s="8" t="s">
        <v>18</v>
      </c>
      <c r="E49" s="18" t="s">
        <v>74</v>
      </c>
      <c r="F49" s="18">
        <v>200</v>
      </c>
      <c r="G49" s="16">
        <f>6300000-5850000+750000</f>
        <v>1200000</v>
      </c>
      <c r="H49" s="16">
        <f>6300000-5850000</f>
        <v>450000</v>
      </c>
    </row>
    <row r="50" spans="1:8" s="3" customFormat="1" ht="57" customHeight="1">
      <c r="A50" s="19" t="s">
        <v>75</v>
      </c>
      <c r="B50" s="6" t="s">
        <v>6</v>
      </c>
      <c r="C50" s="8" t="s">
        <v>13</v>
      </c>
      <c r="D50" s="8" t="s">
        <v>18</v>
      </c>
      <c r="E50" s="18" t="s">
        <v>76</v>
      </c>
      <c r="F50" s="18">
        <v>200</v>
      </c>
      <c r="G50" s="16">
        <f>142242.06</f>
        <v>142242.06</v>
      </c>
      <c r="H50" s="16">
        <f>142242.06</f>
        <v>142242.06</v>
      </c>
    </row>
    <row r="51" spans="1:8" s="3" customFormat="1" ht="58.5" customHeight="1">
      <c r="A51" s="20" t="s">
        <v>115</v>
      </c>
      <c r="B51" s="6" t="s">
        <v>6</v>
      </c>
      <c r="C51" s="8" t="s">
        <v>13</v>
      </c>
      <c r="D51" s="8" t="s">
        <v>18</v>
      </c>
      <c r="E51" s="18" t="s">
        <v>117</v>
      </c>
      <c r="F51" s="18">
        <v>200</v>
      </c>
      <c r="G51" s="16">
        <f>525000</f>
        <v>525000</v>
      </c>
      <c r="H51" s="16">
        <f>525000</f>
        <v>525000</v>
      </c>
    </row>
    <row r="52" spans="1:15" s="3" customFormat="1" ht="100.5" customHeight="1">
      <c r="A52" s="19" t="s">
        <v>116</v>
      </c>
      <c r="B52" s="6" t="s">
        <v>6</v>
      </c>
      <c r="C52" s="8" t="s">
        <v>13</v>
      </c>
      <c r="D52" s="8" t="s">
        <v>18</v>
      </c>
      <c r="E52" s="18" t="s">
        <v>118</v>
      </c>
      <c r="F52" s="18">
        <v>200</v>
      </c>
      <c r="G52" s="16">
        <f>239800</f>
        <v>239800</v>
      </c>
      <c r="H52" s="16">
        <f>239800</f>
        <v>239800</v>
      </c>
      <c r="O52" s="3" t="s">
        <v>136</v>
      </c>
    </row>
    <row r="53" spans="1:8" s="3" customFormat="1" ht="60.75" customHeight="1">
      <c r="A53" s="19" t="s">
        <v>154</v>
      </c>
      <c r="B53" s="6" t="s">
        <v>6</v>
      </c>
      <c r="C53" s="8" t="s">
        <v>13</v>
      </c>
      <c r="D53" s="8" t="s">
        <v>18</v>
      </c>
      <c r="E53" s="18" t="s">
        <v>155</v>
      </c>
      <c r="F53" s="18">
        <v>200</v>
      </c>
      <c r="G53" s="16">
        <f>200000</f>
        <v>200000</v>
      </c>
      <c r="H53" s="16">
        <f>200000</f>
        <v>200000</v>
      </c>
    </row>
    <row r="54" spans="1:8" s="3" customFormat="1" ht="81.75" customHeight="1">
      <c r="A54" s="19" t="s">
        <v>194</v>
      </c>
      <c r="B54" s="6" t="s">
        <v>6</v>
      </c>
      <c r="C54" s="8" t="s">
        <v>13</v>
      </c>
      <c r="D54" s="8" t="s">
        <v>18</v>
      </c>
      <c r="E54" s="18" t="s">
        <v>193</v>
      </c>
      <c r="F54" s="18">
        <v>200</v>
      </c>
      <c r="G54" s="16">
        <f>3511660</f>
        <v>3511660</v>
      </c>
      <c r="H54" s="16">
        <f>0</f>
        <v>0</v>
      </c>
    </row>
    <row r="55" spans="1:8" s="3" customFormat="1" ht="81.75" customHeight="1">
      <c r="A55" s="19" t="s">
        <v>176</v>
      </c>
      <c r="B55" s="6" t="s">
        <v>6</v>
      </c>
      <c r="C55" s="8" t="s">
        <v>13</v>
      </c>
      <c r="D55" s="8" t="s">
        <v>18</v>
      </c>
      <c r="E55" s="18" t="s">
        <v>177</v>
      </c>
      <c r="F55" s="18">
        <v>200</v>
      </c>
      <c r="G55" s="16">
        <f>900000+1300000</f>
        <v>2200000</v>
      </c>
      <c r="H55" s="16">
        <f>900000</f>
        <v>900000</v>
      </c>
    </row>
    <row r="56" spans="1:8" s="3" customFormat="1" ht="116.25" customHeight="1">
      <c r="A56" s="19" t="s">
        <v>181</v>
      </c>
      <c r="B56" s="6" t="s">
        <v>6</v>
      </c>
      <c r="C56" s="8" t="s">
        <v>13</v>
      </c>
      <c r="D56" s="8" t="s">
        <v>18</v>
      </c>
      <c r="E56" s="18" t="s">
        <v>178</v>
      </c>
      <c r="F56" s="18">
        <v>200</v>
      </c>
      <c r="G56" s="16">
        <f>650000</f>
        <v>650000</v>
      </c>
      <c r="H56" s="16">
        <f>650000</f>
        <v>650000</v>
      </c>
    </row>
    <row r="57" spans="1:8" s="3" customFormat="1" ht="79.5" customHeight="1">
      <c r="A57" s="19" t="s">
        <v>179</v>
      </c>
      <c r="B57" s="6" t="s">
        <v>6</v>
      </c>
      <c r="C57" s="8" t="s">
        <v>13</v>
      </c>
      <c r="D57" s="8" t="s">
        <v>18</v>
      </c>
      <c r="E57" s="18" t="s">
        <v>180</v>
      </c>
      <c r="F57" s="18">
        <v>200</v>
      </c>
      <c r="G57" s="16">
        <f>4300000</f>
        <v>4300000</v>
      </c>
      <c r="H57" s="16">
        <f>4300000</f>
        <v>4300000</v>
      </c>
    </row>
    <row r="58" spans="1:8" s="3" customFormat="1" ht="79.5" customHeight="1">
      <c r="A58" s="19" t="s">
        <v>201</v>
      </c>
      <c r="B58" s="6" t="s">
        <v>6</v>
      </c>
      <c r="C58" s="8" t="s">
        <v>13</v>
      </c>
      <c r="D58" s="8" t="s">
        <v>18</v>
      </c>
      <c r="E58" s="18" t="s">
        <v>200</v>
      </c>
      <c r="F58" s="18">
        <v>200</v>
      </c>
      <c r="G58" s="16">
        <v>190000</v>
      </c>
      <c r="H58" s="16">
        <v>0</v>
      </c>
    </row>
    <row r="59" spans="1:8" s="3" customFormat="1" ht="114.75" customHeight="1">
      <c r="A59" s="20" t="s">
        <v>156</v>
      </c>
      <c r="B59" s="6" t="s">
        <v>6</v>
      </c>
      <c r="C59" s="8" t="s">
        <v>157</v>
      </c>
      <c r="D59" s="8" t="s">
        <v>18</v>
      </c>
      <c r="E59" s="18" t="s">
        <v>158</v>
      </c>
      <c r="F59" s="18">
        <v>200</v>
      </c>
      <c r="G59" s="16">
        <f>58840-1063.26</f>
        <v>57776.74</v>
      </c>
      <c r="H59" s="16">
        <f>58840</f>
        <v>58840</v>
      </c>
    </row>
    <row r="60" spans="1:8" s="3" customFormat="1" ht="61.5" customHeight="1">
      <c r="A60" s="20" t="s">
        <v>202</v>
      </c>
      <c r="B60" s="6" t="s">
        <v>6</v>
      </c>
      <c r="C60" s="8" t="s">
        <v>157</v>
      </c>
      <c r="D60" s="8" t="s">
        <v>18</v>
      </c>
      <c r="E60" s="18" t="s">
        <v>203</v>
      </c>
      <c r="F60" s="18">
        <v>200</v>
      </c>
      <c r="G60" s="16">
        <v>1063.26</v>
      </c>
      <c r="H60" s="16">
        <v>0</v>
      </c>
    </row>
    <row r="61" spans="1:8" ht="57.75" customHeight="1">
      <c r="A61" s="17" t="s">
        <v>35</v>
      </c>
      <c r="B61" s="8" t="s">
        <v>6</v>
      </c>
      <c r="C61" s="8" t="s">
        <v>19</v>
      </c>
      <c r="D61" s="8" t="s">
        <v>19</v>
      </c>
      <c r="E61" s="18" t="s">
        <v>34</v>
      </c>
      <c r="F61" s="18">
        <v>600</v>
      </c>
      <c r="G61" s="16">
        <f>33440</f>
        <v>33440</v>
      </c>
      <c r="H61" s="16">
        <f>33440</f>
        <v>33440</v>
      </c>
    </row>
    <row r="62" spans="1:8" ht="58.5" customHeight="1">
      <c r="A62" s="19" t="s">
        <v>25</v>
      </c>
      <c r="B62" s="8" t="s">
        <v>6</v>
      </c>
      <c r="C62" s="8" t="s">
        <v>19</v>
      </c>
      <c r="D62" s="8" t="s">
        <v>19</v>
      </c>
      <c r="E62" s="18" t="s">
        <v>36</v>
      </c>
      <c r="F62" s="18">
        <v>600</v>
      </c>
      <c r="G62" s="16">
        <f>5280</f>
        <v>5280</v>
      </c>
      <c r="H62" s="16">
        <f>5280</f>
        <v>5280</v>
      </c>
    </row>
    <row r="63" spans="1:8" ht="78" customHeight="1">
      <c r="A63" s="20" t="s">
        <v>28</v>
      </c>
      <c r="B63" s="8" t="s">
        <v>6</v>
      </c>
      <c r="C63" s="8" t="s">
        <v>16</v>
      </c>
      <c r="D63" s="8" t="s">
        <v>10</v>
      </c>
      <c r="E63" s="18" t="s">
        <v>40</v>
      </c>
      <c r="F63" s="18">
        <v>600</v>
      </c>
      <c r="G63" s="16">
        <f>17262402.51</f>
        <v>17262402.51</v>
      </c>
      <c r="H63" s="16">
        <f>16876880.78</f>
        <v>16876880.78</v>
      </c>
    </row>
    <row r="64" spans="1:8" ht="61.5" customHeight="1">
      <c r="A64" s="19" t="s">
        <v>103</v>
      </c>
      <c r="B64" s="8" t="s">
        <v>6</v>
      </c>
      <c r="C64" s="8" t="s">
        <v>16</v>
      </c>
      <c r="D64" s="8" t="s">
        <v>10</v>
      </c>
      <c r="E64" s="18" t="s">
        <v>37</v>
      </c>
      <c r="F64" s="18">
        <v>600</v>
      </c>
      <c r="G64" s="16">
        <f>618928</f>
        <v>618928</v>
      </c>
      <c r="H64" s="16">
        <f>618928</f>
        <v>618928</v>
      </c>
    </row>
    <row r="65" spans="1:8" ht="76.5" customHeight="1">
      <c r="A65" s="19" t="s">
        <v>119</v>
      </c>
      <c r="B65" s="8" t="s">
        <v>6</v>
      </c>
      <c r="C65" s="8" t="s">
        <v>16</v>
      </c>
      <c r="D65" s="8" t="s">
        <v>10</v>
      </c>
      <c r="E65" s="18" t="s">
        <v>120</v>
      </c>
      <c r="F65" s="18">
        <v>600</v>
      </c>
      <c r="G65" s="16">
        <f>150000</f>
        <v>150000</v>
      </c>
      <c r="H65" s="16">
        <f>150000</f>
        <v>150000</v>
      </c>
    </row>
    <row r="66" spans="1:8" ht="116.25" customHeight="1">
      <c r="A66" s="20" t="s">
        <v>190</v>
      </c>
      <c r="B66" s="8" t="s">
        <v>6</v>
      </c>
      <c r="C66" s="8" t="s">
        <v>16</v>
      </c>
      <c r="D66" s="8" t="s">
        <v>10</v>
      </c>
      <c r="E66" s="18" t="s">
        <v>41</v>
      </c>
      <c r="F66" s="18">
        <v>600</v>
      </c>
      <c r="G66" s="16">
        <f>1121650.92</f>
        <v>1121650.92</v>
      </c>
      <c r="H66" s="16">
        <f>1121650.92</f>
        <v>1121650.92</v>
      </c>
    </row>
    <row r="67" spans="1:8" ht="57" customHeight="1">
      <c r="A67" s="20" t="s">
        <v>86</v>
      </c>
      <c r="B67" s="8" t="s">
        <v>6</v>
      </c>
      <c r="C67" s="8" t="s">
        <v>20</v>
      </c>
      <c r="D67" s="8" t="s">
        <v>10</v>
      </c>
      <c r="E67" s="18" t="s">
        <v>42</v>
      </c>
      <c r="F67" s="18">
        <v>300</v>
      </c>
      <c r="G67" s="16">
        <f>248536.2</f>
        <v>248536.2</v>
      </c>
      <c r="H67" s="16">
        <f>248536.2</f>
        <v>248536.2</v>
      </c>
    </row>
    <row r="68" spans="1:8" ht="57" customHeight="1">
      <c r="A68" s="19" t="s">
        <v>104</v>
      </c>
      <c r="B68" s="6" t="s">
        <v>6</v>
      </c>
      <c r="C68" s="8" t="s">
        <v>20</v>
      </c>
      <c r="D68" s="8" t="s">
        <v>18</v>
      </c>
      <c r="E68" s="18" t="s">
        <v>102</v>
      </c>
      <c r="F68" s="18">
        <v>300</v>
      </c>
      <c r="G68" s="16">
        <f>1061628.19</f>
        <v>1061628.19</v>
      </c>
      <c r="H68" s="16">
        <f>1061628.19</f>
        <v>1061628.19</v>
      </c>
    </row>
    <row r="69" spans="1:8" ht="116.25" customHeight="1">
      <c r="A69" s="19" t="s">
        <v>135</v>
      </c>
      <c r="B69" s="6" t="s">
        <v>6</v>
      </c>
      <c r="C69" s="8" t="s">
        <v>20</v>
      </c>
      <c r="D69" s="8" t="s">
        <v>18</v>
      </c>
      <c r="E69" s="18" t="s">
        <v>101</v>
      </c>
      <c r="F69" s="18">
        <v>300</v>
      </c>
      <c r="G69" s="16">
        <f>401440</f>
        <v>401440</v>
      </c>
      <c r="H69" s="16">
        <f>401440</f>
        <v>401440</v>
      </c>
    </row>
    <row r="70" spans="1:8" ht="78.75" customHeight="1">
      <c r="A70" s="19" t="s">
        <v>159</v>
      </c>
      <c r="B70" s="6" t="s">
        <v>6</v>
      </c>
      <c r="C70" s="8" t="s">
        <v>20</v>
      </c>
      <c r="D70" s="8" t="s">
        <v>18</v>
      </c>
      <c r="E70" s="18" t="s">
        <v>160</v>
      </c>
      <c r="F70" s="18">
        <v>200</v>
      </c>
      <c r="G70" s="16">
        <f>65000</f>
        <v>65000</v>
      </c>
      <c r="H70" s="16">
        <f>65000</f>
        <v>65000</v>
      </c>
    </row>
    <row r="71" spans="1:8" ht="60.75" customHeight="1">
      <c r="A71" s="20" t="s">
        <v>26</v>
      </c>
      <c r="B71" s="8" t="s">
        <v>6</v>
      </c>
      <c r="C71" s="8" t="s">
        <v>14</v>
      </c>
      <c r="D71" s="8" t="s">
        <v>11</v>
      </c>
      <c r="E71" s="18" t="s">
        <v>38</v>
      </c>
      <c r="F71" s="18">
        <v>200</v>
      </c>
      <c r="G71" s="16">
        <f>77000</f>
        <v>77000</v>
      </c>
      <c r="H71" s="16">
        <f>77000</f>
        <v>77000</v>
      </c>
    </row>
    <row r="72" spans="1:8" ht="62.25" customHeight="1">
      <c r="A72" s="20" t="s">
        <v>27</v>
      </c>
      <c r="B72" s="8" t="s">
        <v>6</v>
      </c>
      <c r="C72" s="8" t="s">
        <v>14</v>
      </c>
      <c r="D72" s="8" t="s">
        <v>11</v>
      </c>
      <c r="E72" s="18" t="s">
        <v>39</v>
      </c>
      <c r="F72" s="18">
        <v>200</v>
      </c>
      <c r="G72" s="16">
        <f>158840</f>
        <v>158840</v>
      </c>
      <c r="H72" s="16">
        <f>105717.71</f>
        <v>105717.71</v>
      </c>
    </row>
    <row r="73" spans="1:8" s="26" customFormat="1" ht="58.5" customHeight="1">
      <c r="A73" s="23" t="s">
        <v>126</v>
      </c>
      <c r="B73" s="11" t="s">
        <v>127</v>
      </c>
      <c r="C73" s="11" t="s">
        <v>7</v>
      </c>
      <c r="D73" s="11" t="s">
        <v>7</v>
      </c>
      <c r="E73" s="24" t="s">
        <v>8</v>
      </c>
      <c r="F73" s="25" t="s">
        <v>9</v>
      </c>
      <c r="G73" s="12">
        <f>SUM(G74:G80)</f>
        <v>454000</v>
      </c>
      <c r="H73" s="12">
        <f>SUM(H74:H80)</f>
        <v>454000</v>
      </c>
    </row>
    <row r="74" spans="1:8" s="26" customFormat="1" ht="81.75" customHeight="1">
      <c r="A74" s="20" t="s">
        <v>51</v>
      </c>
      <c r="B74" s="6" t="s">
        <v>127</v>
      </c>
      <c r="C74" s="8" t="s">
        <v>10</v>
      </c>
      <c r="D74" s="8" t="s">
        <v>15</v>
      </c>
      <c r="E74" s="18" t="s">
        <v>52</v>
      </c>
      <c r="F74" s="18">
        <v>200</v>
      </c>
      <c r="G74" s="16">
        <f>9000</f>
        <v>9000</v>
      </c>
      <c r="H74" s="16">
        <f>9000</f>
        <v>9000</v>
      </c>
    </row>
    <row r="75" spans="1:8" s="26" customFormat="1" ht="64.5" customHeight="1">
      <c r="A75" s="20" t="s">
        <v>171</v>
      </c>
      <c r="B75" s="6" t="s">
        <v>127</v>
      </c>
      <c r="C75" s="8" t="s">
        <v>10</v>
      </c>
      <c r="D75" s="8" t="s">
        <v>15</v>
      </c>
      <c r="E75" s="18" t="s">
        <v>169</v>
      </c>
      <c r="F75" s="18">
        <v>200</v>
      </c>
      <c r="G75" s="16">
        <f>25000</f>
        <v>25000</v>
      </c>
      <c r="H75" s="16">
        <f>25000</f>
        <v>25000</v>
      </c>
    </row>
    <row r="76" spans="1:8" s="26" customFormat="1" ht="97.5" customHeight="1">
      <c r="A76" s="19" t="s">
        <v>172</v>
      </c>
      <c r="B76" s="6" t="s">
        <v>127</v>
      </c>
      <c r="C76" s="8" t="s">
        <v>10</v>
      </c>
      <c r="D76" s="8" t="s">
        <v>15</v>
      </c>
      <c r="E76" s="18" t="s">
        <v>170</v>
      </c>
      <c r="F76" s="18">
        <v>200</v>
      </c>
      <c r="G76" s="16">
        <f>90000</f>
        <v>90000</v>
      </c>
      <c r="H76" s="16">
        <f>90000</f>
        <v>90000</v>
      </c>
    </row>
    <row r="77" spans="1:8" s="26" customFormat="1" ht="97.5" customHeight="1">
      <c r="A77" s="20" t="s">
        <v>55</v>
      </c>
      <c r="B77" s="6" t="s">
        <v>127</v>
      </c>
      <c r="C77" s="8" t="s">
        <v>10</v>
      </c>
      <c r="D77" s="8" t="s">
        <v>15</v>
      </c>
      <c r="E77" s="18" t="s">
        <v>56</v>
      </c>
      <c r="F77" s="18">
        <v>200</v>
      </c>
      <c r="G77" s="16">
        <f>100000</f>
        <v>100000</v>
      </c>
      <c r="H77" s="16">
        <f>100000</f>
        <v>100000</v>
      </c>
    </row>
    <row r="78" spans="1:8" s="26" customFormat="1" ht="61.5" customHeight="1">
      <c r="A78" s="20" t="s">
        <v>161</v>
      </c>
      <c r="B78" s="6" t="s">
        <v>127</v>
      </c>
      <c r="C78" s="8" t="s">
        <v>10</v>
      </c>
      <c r="D78" s="8" t="s">
        <v>15</v>
      </c>
      <c r="E78" s="18" t="s">
        <v>162</v>
      </c>
      <c r="F78" s="18">
        <v>200</v>
      </c>
      <c r="G78" s="16">
        <f>100000</f>
        <v>100000</v>
      </c>
      <c r="H78" s="16">
        <f>100000</f>
        <v>100000</v>
      </c>
    </row>
    <row r="79" spans="1:8" ht="40.5" customHeight="1">
      <c r="A79" s="17" t="s">
        <v>105</v>
      </c>
      <c r="B79" s="8" t="s">
        <v>127</v>
      </c>
      <c r="C79" s="8" t="s">
        <v>10</v>
      </c>
      <c r="D79" s="8" t="s">
        <v>15</v>
      </c>
      <c r="E79" s="18" t="s">
        <v>106</v>
      </c>
      <c r="F79" s="18">
        <v>800</v>
      </c>
      <c r="G79" s="16">
        <f>70000</f>
        <v>70000</v>
      </c>
      <c r="H79" s="16">
        <f>70000</f>
        <v>70000</v>
      </c>
    </row>
    <row r="80" spans="1:8" ht="76.5" customHeight="1">
      <c r="A80" s="20" t="s">
        <v>53</v>
      </c>
      <c r="B80" s="6" t="s">
        <v>127</v>
      </c>
      <c r="C80" s="8" t="s">
        <v>12</v>
      </c>
      <c r="D80" s="8" t="s">
        <v>22</v>
      </c>
      <c r="E80" s="18" t="s">
        <v>54</v>
      </c>
      <c r="F80" s="18">
        <v>200</v>
      </c>
      <c r="G80" s="16">
        <f>60000</f>
        <v>60000</v>
      </c>
      <c r="H80" s="16">
        <f>60000</f>
        <v>60000</v>
      </c>
    </row>
    <row r="81" spans="1:8" s="26" customFormat="1" ht="39" customHeight="1">
      <c r="A81" s="23" t="s">
        <v>128</v>
      </c>
      <c r="B81" s="11" t="s">
        <v>129</v>
      </c>
      <c r="C81" s="11" t="s">
        <v>7</v>
      </c>
      <c r="D81" s="11" t="s">
        <v>7</v>
      </c>
      <c r="E81" s="24" t="s">
        <v>8</v>
      </c>
      <c r="F81" s="25" t="s">
        <v>9</v>
      </c>
      <c r="G81" s="12">
        <f>SUM(G82:G97)</f>
        <v>8784880.860000001</v>
      </c>
      <c r="H81" s="12">
        <f>SUM(H82:H97)</f>
        <v>8727913.51</v>
      </c>
    </row>
    <row r="82" spans="1:8" s="26" customFormat="1" ht="75.75" customHeight="1">
      <c r="A82" s="19" t="s">
        <v>57</v>
      </c>
      <c r="B82" s="6" t="s">
        <v>129</v>
      </c>
      <c r="C82" s="8" t="s">
        <v>10</v>
      </c>
      <c r="D82" s="8" t="s">
        <v>15</v>
      </c>
      <c r="E82" s="18" t="s">
        <v>58</v>
      </c>
      <c r="F82" s="18">
        <v>200</v>
      </c>
      <c r="G82" s="16">
        <f>29708.3</f>
        <v>29708.3</v>
      </c>
      <c r="H82" s="16">
        <f>29708.3</f>
        <v>29708.3</v>
      </c>
    </row>
    <row r="83" spans="1:8" s="26" customFormat="1" ht="95.25" customHeight="1">
      <c r="A83" s="20" t="s">
        <v>163</v>
      </c>
      <c r="B83" s="6" t="s">
        <v>129</v>
      </c>
      <c r="C83" s="8" t="s">
        <v>12</v>
      </c>
      <c r="D83" s="8" t="s">
        <v>164</v>
      </c>
      <c r="E83" s="18" t="s">
        <v>165</v>
      </c>
      <c r="F83" s="6" t="s">
        <v>166</v>
      </c>
      <c r="G83" s="16">
        <f>340000</f>
        <v>340000</v>
      </c>
      <c r="H83" s="16">
        <f>340000</f>
        <v>340000</v>
      </c>
    </row>
    <row r="84" spans="1:8" s="26" customFormat="1" ht="93.75" customHeight="1">
      <c r="A84" s="19" t="s">
        <v>191</v>
      </c>
      <c r="B84" s="6" t="s">
        <v>129</v>
      </c>
      <c r="C84" s="8" t="s">
        <v>12</v>
      </c>
      <c r="D84" s="8" t="s">
        <v>16</v>
      </c>
      <c r="E84" s="18" t="s">
        <v>192</v>
      </c>
      <c r="F84" s="18">
        <v>200</v>
      </c>
      <c r="G84" s="16">
        <f>3139821.56-12526.46+386912.98</f>
        <v>3514208.08</v>
      </c>
      <c r="H84" s="16">
        <f>3139821.56+374386.52</f>
        <v>3514208.08</v>
      </c>
    </row>
    <row r="85" spans="1:8" s="26" customFormat="1" ht="62.25" customHeight="1">
      <c r="A85" s="19" t="s">
        <v>63</v>
      </c>
      <c r="B85" s="6" t="s">
        <v>129</v>
      </c>
      <c r="C85" s="8" t="s">
        <v>13</v>
      </c>
      <c r="D85" s="8" t="s">
        <v>10</v>
      </c>
      <c r="E85" s="18" t="s">
        <v>64</v>
      </c>
      <c r="F85" s="18">
        <v>200</v>
      </c>
      <c r="G85" s="16">
        <f>150000</f>
        <v>150000</v>
      </c>
      <c r="H85" s="16">
        <f>150000</f>
        <v>150000</v>
      </c>
    </row>
    <row r="86" spans="1:8" s="26" customFormat="1" ht="76.5" customHeight="1">
      <c r="A86" s="19" t="s">
        <v>65</v>
      </c>
      <c r="B86" s="6" t="s">
        <v>129</v>
      </c>
      <c r="C86" s="8" t="s">
        <v>13</v>
      </c>
      <c r="D86" s="8" t="s">
        <v>10</v>
      </c>
      <c r="E86" s="18" t="s">
        <v>66</v>
      </c>
      <c r="F86" s="18">
        <v>200</v>
      </c>
      <c r="G86" s="16">
        <f>1100000-386912.98</f>
        <v>713087.02</v>
      </c>
      <c r="H86" s="16">
        <f>1100000-374386.52</f>
        <v>725613.48</v>
      </c>
    </row>
    <row r="87" spans="1:8" s="26" customFormat="1" ht="78" customHeight="1">
      <c r="A87" s="19" t="s">
        <v>87</v>
      </c>
      <c r="B87" s="6" t="s">
        <v>129</v>
      </c>
      <c r="C87" s="8" t="s">
        <v>13</v>
      </c>
      <c r="D87" s="8" t="s">
        <v>10</v>
      </c>
      <c r="E87" s="18" t="s">
        <v>67</v>
      </c>
      <c r="F87" s="18">
        <v>200</v>
      </c>
      <c r="G87" s="16">
        <f>60000</f>
        <v>60000</v>
      </c>
      <c r="H87" s="16">
        <f>60000</f>
        <v>60000</v>
      </c>
    </row>
    <row r="88" spans="1:8" ht="57.75" customHeight="1">
      <c r="A88" s="19" t="s">
        <v>68</v>
      </c>
      <c r="B88" s="6" t="s">
        <v>129</v>
      </c>
      <c r="C88" s="8" t="s">
        <v>13</v>
      </c>
      <c r="D88" s="8" t="s">
        <v>10</v>
      </c>
      <c r="E88" s="18" t="s">
        <v>69</v>
      </c>
      <c r="F88" s="18">
        <v>200</v>
      </c>
      <c r="G88" s="16">
        <f>90103</f>
        <v>90103</v>
      </c>
      <c r="H88" s="16">
        <f>90103</f>
        <v>90103</v>
      </c>
    </row>
    <row r="89" spans="1:8" ht="209.25" customHeight="1">
      <c r="A89" s="19" t="s">
        <v>124</v>
      </c>
      <c r="B89" s="6" t="s">
        <v>129</v>
      </c>
      <c r="C89" s="8" t="s">
        <v>13</v>
      </c>
      <c r="D89" s="8" t="s">
        <v>10</v>
      </c>
      <c r="E89" s="18" t="s">
        <v>125</v>
      </c>
      <c r="F89" s="18">
        <v>800</v>
      </c>
      <c r="G89" s="16">
        <f>300000</f>
        <v>300000</v>
      </c>
      <c r="H89" s="16">
        <f>243032.65</f>
        <v>243032.65</v>
      </c>
    </row>
    <row r="90" spans="1:8" ht="59.25" customHeight="1">
      <c r="A90" s="19" t="s">
        <v>108</v>
      </c>
      <c r="B90" s="6" t="s">
        <v>129</v>
      </c>
      <c r="C90" s="8" t="s">
        <v>13</v>
      </c>
      <c r="D90" s="8" t="s">
        <v>11</v>
      </c>
      <c r="E90" s="18" t="s">
        <v>109</v>
      </c>
      <c r="F90" s="18">
        <v>200</v>
      </c>
      <c r="G90" s="16">
        <f>353572</f>
        <v>353572</v>
      </c>
      <c r="H90" s="16">
        <f>353572</f>
        <v>353572</v>
      </c>
    </row>
    <row r="91" spans="1:8" ht="115.5" customHeight="1">
      <c r="A91" s="19" t="s">
        <v>110</v>
      </c>
      <c r="B91" s="6" t="s">
        <v>129</v>
      </c>
      <c r="C91" s="8" t="s">
        <v>13</v>
      </c>
      <c r="D91" s="8" t="s">
        <v>11</v>
      </c>
      <c r="E91" s="18" t="s">
        <v>111</v>
      </c>
      <c r="F91" s="18">
        <v>200</v>
      </c>
      <c r="G91" s="16">
        <f>300000-73510.82</f>
        <v>226489.18</v>
      </c>
      <c r="H91" s="16">
        <f>300000</f>
        <v>300000</v>
      </c>
    </row>
    <row r="92" spans="1:8" ht="269.25" customHeight="1">
      <c r="A92" s="19" t="s">
        <v>198</v>
      </c>
      <c r="B92" s="6" t="str">
        <f aca="true" t="shared" si="0" ref="B92:D93">B91</f>
        <v>044</v>
      </c>
      <c r="C92" s="8" t="str">
        <f t="shared" si="0"/>
        <v>05</v>
      </c>
      <c r="D92" s="8" t="str">
        <f t="shared" si="0"/>
        <v>02</v>
      </c>
      <c r="E92" s="18" t="s">
        <v>195</v>
      </c>
      <c r="F92" s="18">
        <v>200</v>
      </c>
      <c r="G92" s="16">
        <f>47207.59</f>
        <v>47207.59</v>
      </c>
      <c r="H92" s="16">
        <v>0</v>
      </c>
    </row>
    <row r="93" spans="1:8" ht="100.5" customHeight="1">
      <c r="A93" s="19" t="s">
        <v>197</v>
      </c>
      <c r="B93" s="6" t="str">
        <f t="shared" si="0"/>
        <v>044</v>
      </c>
      <c r="C93" s="8" t="str">
        <f t="shared" si="0"/>
        <v>05</v>
      </c>
      <c r="D93" s="8" t="str">
        <f t="shared" si="0"/>
        <v>02</v>
      </c>
      <c r="E93" s="18" t="s">
        <v>196</v>
      </c>
      <c r="F93" s="18">
        <v>200</v>
      </c>
      <c r="G93" s="16">
        <f>26303.23</f>
        <v>26303.23</v>
      </c>
      <c r="H93" s="16">
        <v>0</v>
      </c>
    </row>
    <row r="94" spans="1:8" ht="94.5" customHeight="1">
      <c r="A94" s="19" t="s">
        <v>70</v>
      </c>
      <c r="B94" s="6" t="s">
        <v>129</v>
      </c>
      <c r="C94" s="8" t="s">
        <v>13</v>
      </c>
      <c r="D94" s="8" t="s">
        <v>11</v>
      </c>
      <c r="E94" s="18" t="s">
        <v>71</v>
      </c>
      <c r="F94" s="18">
        <v>800</v>
      </c>
      <c r="G94" s="16">
        <f>2400000</f>
        <v>2400000</v>
      </c>
      <c r="H94" s="16">
        <f>2400000</f>
        <v>2400000</v>
      </c>
    </row>
    <row r="95" spans="1:8" ht="78" customHeight="1">
      <c r="A95" s="19" t="s">
        <v>112</v>
      </c>
      <c r="B95" s="6" t="s">
        <v>129</v>
      </c>
      <c r="C95" s="8" t="s">
        <v>13</v>
      </c>
      <c r="D95" s="8" t="s">
        <v>11</v>
      </c>
      <c r="E95" s="18" t="s">
        <v>113</v>
      </c>
      <c r="F95" s="18">
        <v>200</v>
      </c>
      <c r="G95" s="16">
        <f>36000</f>
        <v>36000</v>
      </c>
      <c r="H95" s="16">
        <f>36000</f>
        <v>36000</v>
      </c>
    </row>
    <row r="96" spans="1:8" ht="56.25" customHeight="1">
      <c r="A96" s="19" t="s">
        <v>77</v>
      </c>
      <c r="B96" s="6" t="s">
        <v>129</v>
      </c>
      <c r="C96" s="8" t="s">
        <v>13</v>
      </c>
      <c r="D96" s="8" t="s">
        <v>18</v>
      </c>
      <c r="E96" s="18" t="s">
        <v>78</v>
      </c>
      <c r="F96" s="18">
        <v>200</v>
      </c>
      <c r="G96" s="16">
        <f>254873+12526.46</f>
        <v>267399.46</v>
      </c>
      <c r="H96" s="16">
        <f>254873</f>
        <v>254873</v>
      </c>
    </row>
    <row r="97" spans="1:8" ht="56.25" customHeight="1">
      <c r="A97" s="19" t="s">
        <v>167</v>
      </c>
      <c r="B97" s="6" t="s">
        <v>129</v>
      </c>
      <c r="C97" s="8" t="s">
        <v>13</v>
      </c>
      <c r="D97" s="8" t="s">
        <v>18</v>
      </c>
      <c r="E97" s="18" t="s">
        <v>168</v>
      </c>
      <c r="F97" s="18">
        <v>200</v>
      </c>
      <c r="G97" s="16">
        <f>230803</f>
        <v>230803</v>
      </c>
      <c r="H97" s="16">
        <f>230803</f>
        <v>230803</v>
      </c>
    </row>
    <row r="98" spans="1:8" s="14" customFormat="1" ht="37.5" customHeight="1">
      <c r="A98" s="27" t="s">
        <v>21</v>
      </c>
      <c r="B98" s="24">
        <v>810</v>
      </c>
      <c r="C98" s="11" t="s">
        <v>7</v>
      </c>
      <c r="D98" s="11" t="s">
        <v>7</v>
      </c>
      <c r="E98" s="11" t="s">
        <v>8</v>
      </c>
      <c r="F98" s="11" t="s">
        <v>9</v>
      </c>
      <c r="G98" s="28">
        <f>SUM(G99:G102)</f>
        <v>2604328.76</v>
      </c>
      <c r="H98" s="28">
        <f>SUM(H99:H102)</f>
        <v>2604328.76</v>
      </c>
    </row>
    <row r="99" spans="1:8" ht="114.75" customHeight="1">
      <c r="A99" s="20" t="s">
        <v>29</v>
      </c>
      <c r="B99" s="18">
        <v>810</v>
      </c>
      <c r="C99" s="8" t="s">
        <v>10</v>
      </c>
      <c r="D99" s="8" t="s">
        <v>11</v>
      </c>
      <c r="E99" s="18" t="s">
        <v>79</v>
      </c>
      <c r="F99" s="18">
        <v>100</v>
      </c>
      <c r="G99" s="22">
        <f>848121.96</f>
        <v>848121.96</v>
      </c>
      <c r="H99" s="22">
        <f>848121.96</f>
        <v>848121.96</v>
      </c>
    </row>
    <row r="100" spans="1:8" ht="112.5" customHeight="1">
      <c r="A100" s="20" t="s">
        <v>30</v>
      </c>
      <c r="B100" s="18">
        <v>810</v>
      </c>
      <c r="C100" s="8" t="s">
        <v>10</v>
      </c>
      <c r="D100" s="8" t="s">
        <v>18</v>
      </c>
      <c r="E100" s="18" t="s">
        <v>80</v>
      </c>
      <c r="F100" s="18">
        <v>100</v>
      </c>
      <c r="G100" s="22">
        <f>1243500.8</f>
        <v>1243500.8</v>
      </c>
      <c r="H100" s="22">
        <f>1243500.8</f>
        <v>1243500.8</v>
      </c>
    </row>
    <row r="101" spans="1:8" ht="75.75" customHeight="1">
      <c r="A101" s="20" t="s">
        <v>31</v>
      </c>
      <c r="B101" s="18">
        <v>810</v>
      </c>
      <c r="C101" s="8" t="s">
        <v>10</v>
      </c>
      <c r="D101" s="8" t="s">
        <v>18</v>
      </c>
      <c r="E101" s="18" t="s">
        <v>80</v>
      </c>
      <c r="F101" s="18">
        <v>200</v>
      </c>
      <c r="G101" s="22">
        <f>484466-3600</f>
        <v>480866</v>
      </c>
      <c r="H101" s="22">
        <f>484466-3600</f>
        <v>480866</v>
      </c>
    </row>
    <row r="102" spans="1:8" ht="39.75" customHeight="1">
      <c r="A102" s="20" t="s">
        <v>121</v>
      </c>
      <c r="B102" s="18">
        <v>810</v>
      </c>
      <c r="C102" s="8" t="s">
        <v>10</v>
      </c>
      <c r="D102" s="8" t="s">
        <v>15</v>
      </c>
      <c r="E102" s="18" t="s">
        <v>122</v>
      </c>
      <c r="F102" s="18">
        <v>800</v>
      </c>
      <c r="G102" s="16">
        <f>31840</f>
        <v>31840</v>
      </c>
      <c r="H102" s="16">
        <f>31840</f>
        <v>31840</v>
      </c>
    </row>
    <row r="103" spans="1:8" s="14" customFormat="1" ht="27.75" customHeight="1">
      <c r="A103" s="34" t="s">
        <v>24</v>
      </c>
      <c r="B103" s="35"/>
      <c r="C103" s="35"/>
      <c r="D103" s="35"/>
      <c r="E103" s="35"/>
      <c r="F103" s="36"/>
      <c r="G103" s="12">
        <f>G27+G73+G81+G98</f>
        <v>69145137.75000001</v>
      </c>
      <c r="H103" s="12">
        <f>H27+H73+H81+H98</f>
        <v>66871250.5</v>
      </c>
    </row>
    <row r="104" spans="1:8" s="14" customFormat="1" ht="27.75" customHeight="1">
      <c r="A104" s="29"/>
      <c r="B104" s="29"/>
      <c r="C104" s="29"/>
      <c r="D104" s="29"/>
      <c r="E104" s="29"/>
      <c r="F104" s="29"/>
      <c r="G104" s="30"/>
      <c r="H104" s="30" t="s">
        <v>189</v>
      </c>
    </row>
    <row r="105" spans="2:6" ht="18.75">
      <c r="B105" s="2"/>
      <c r="C105" s="2"/>
      <c r="D105" s="2"/>
      <c r="E105" s="2"/>
      <c r="F105" s="2"/>
    </row>
    <row r="106" spans="2:6" ht="18.75">
      <c r="B106" s="2"/>
      <c r="C106" s="2"/>
      <c r="D106" s="2"/>
      <c r="E106" s="2"/>
      <c r="F106" s="2"/>
    </row>
    <row r="107" spans="2:6" ht="18.75">
      <c r="B107" s="2"/>
      <c r="C107" s="2"/>
      <c r="D107" s="2"/>
      <c r="E107" s="2"/>
      <c r="F107" s="2"/>
    </row>
    <row r="108" spans="2:6" ht="18.75">
      <c r="B108" s="2"/>
      <c r="C108" s="2"/>
      <c r="D108" s="2"/>
      <c r="E108" s="2"/>
      <c r="F108" s="2"/>
    </row>
    <row r="109" spans="2:6" ht="18.75">
      <c r="B109" s="2"/>
      <c r="C109" s="2"/>
      <c r="D109" s="2"/>
      <c r="E109" s="2"/>
      <c r="F109" s="2"/>
    </row>
    <row r="110" spans="2:6" ht="18.75">
      <c r="B110" s="2"/>
      <c r="C110" s="2"/>
      <c r="D110" s="2"/>
      <c r="E110" s="2"/>
      <c r="F110" s="2"/>
    </row>
    <row r="111" spans="2:6" ht="18.75">
      <c r="B111" s="2"/>
      <c r="C111" s="2"/>
      <c r="D111" s="2"/>
      <c r="E111" s="2"/>
      <c r="F111" s="2"/>
    </row>
    <row r="112" spans="2:6" ht="18.75">
      <c r="B112" s="2"/>
      <c r="C112" s="2"/>
      <c r="D112" s="2"/>
      <c r="E112" s="2"/>
      <c r="F112" s="2"/>
    </row>
    <row r="113" spans="2:6" ht="18.75">
      <c r="B113" s="2"/>
      <c r="C113" s="2"/>
      <c r="D113" s="2"/>
      <c r="E113" s="2"/>
      <c r="F113" s="2"/>
    </row>
    <row r="114" spans="2:6" ht="18.75">
      <c r="B114" s="2"/>
      <c r="C114" s="2"/>
      <c r="D114" s="2"/>
      <c r="E114" s="2"/>
      <c r="F114" s="2"/>
    </row>
    <row r="115" spans="2:6" ht="18.75">
      <c r="B115" s="2"/>
      <c r="C115" s="2"/>
      <c r="D115" s="2"/>
      <c r="E115" s="2"/>
      <c r="F115" s="2"/>
    </row>
    <row r="116" spans="2:6" ht="18.75">
      <c r="B116" s="2"/>
      <c r="C116" s="2"/>
      <c r="D116" s="2"/>
      <c r="E116" s="2"/>
      <c r="F116" s="2"/>
    </row>
    <row r="117" spans="2:6" ht="18.75">
      <c r="B117" s="2"/>
      <c r="C117" s="2"/>
      <c r="D117" s="2"/>
      <c r="E117" s="2"/>
      <c r="F117" s="2"/>
    </row>
    <row r="118" spans="2:6" ht="18.75">
      <c r="B118" s="2"/>
      <c r="C118" s="2"/>
      <c r="D118" s="2"/>
      <c r="E118" s="2"/>
      <c r="F118" s="2"/>
    </row>
    <row r="119" spans="2:6" ht="18.75">
      <c r="B119" s="2"/>
      <c r="C119" s="2"/>
      <c r="D119" s="2"/>
      <c r="E119" s="2"/>
      <c r="F119" s="2"/>
    </row>
    <row r="120" spans="2:6" ht="18.75">
      <c r="B120" s="2"/>
      <c r="C120" s="2"/>
      <c r="D120" s="2"/>
      <c r="E120" s="2"/>
      <c r="F120" s="2"/>
    </row>
    <row r="121" spans="2:6" ht="18.75">
      <c r="B121" s="2"/>
      <c r="C121" s="2"/>
      <c r="D121" s="2"/>
      <c r="E121" s="2"/>
      <c r="F121" s="2"/>
    </row>
    <row r="122" spans="2:6" ht="18.75">
      <c r="B122" s="2"/>
      <c r="C122" s="2"/>
      <c r="D122" s="2"/>
      <c r="E122" s="2"/>
      <c r="F122" s="2"/>
    </row>
    <row r="123" spans="2:6" ht="18.75">
      <c r="B123" s="2"/>
      <c r="C123" s="2"/>
      <c r="D123" s="2"/>
      <c r="E123" s="2"/>
      <c r="F123" s="2"/>
    </row>
    <row r="124" spans="2:6" ht="18.75">
      <c r="B124" s="2"/>
      <c r="C124" s="2"/>
      <c r="D124" s="2"/>
      <c r="E124" s="2"/>
      <c r="F124" s="2"/>
    </row>
    <row r="125" spans="2:6" ht="18.75">
      <c r="B125" s="2"/>
      <c r="C125" s="2"/>
      <c r="D125" s="2"/>
      <c r="E125" s="2"/>
      <c r="F125" s="2"/>
    </row>
    <row r="126" spans="2:6" ht="18.75">
      <c r="B126" s="2"/>
      <c r="C126" s="2"/>
      <c r="D126" s="2"/>
      <c r="E126" s="2"/>
      <c r="F126" s="2"/>
    </row>
    <row r="127" spans="2:6" ht="18.75">
      <c r="B127" s="2"/>
      <c r="C127" s="2"/>
      <c r="D127" s="2"/>
      <c r="E127" s="2"/>
      <c r="F127" s="2"/>
    </row>
    <row r="128" spans="2:6" ht="18.75">
      <c r="B128" s="2"/>
      <c r="C128" s="2"/>
      <c r="D128" s="2"/>
      <c r="E128" s="2"/>
      <c r="F128" s="2"/>
    </row>
    <row r="129" spans="2:6" ht="18.75">
      <c r="B129" s="2"/>
      <c r="C129" s="2"/>
      <c r="D129" s="2"/>
      <c r="E129" s="2"/>
      <c r="F129" s="2"/>
    </row>
    <row r="130" spans="2:6" ht="18.75">
      <c r="B130" s="2"/>
      <c r="C130" s="2"/>
      <c r="D130" s="2"/>
      <c r="E130" s="2"/>
      <c r="F130" s="2"/>
    </row>
    <row r="131" spans="2:6" ht="18.75">
      <c r="B131" s="2"/>
      <c r="C131" s="2"/>
      <c r="D131" s="2"/>
      <c r="E131" s="2"/>
      <c r="F131" s="2"/>
    </row>
    <row r="132" spans="2:6" ht="18.75">
      <c r="B132" s="2"/>
      <c r="C132" s="2"/>
      <c r="D132" s="2"/>
      <c r="E132" s="2"/>
      <c r="F132" s="2"/>
    </row>
    <row r="133" spans="2:6" ht="18.75">
      <c r="B133" s="2"/>
      <c r="C133" s="2"/>
      <c r="D133" s="2"/>
      <c r="E133" s="2"/>
      <c r="F133" s="2"/>
    </row>
    <row r="134" spans="2:6" ht="18.75">
      <c r="B134" s="2"/>
      <c r="C134" s="2"/>
      <c r="D134" s="2"/>
      <c r="E134" s="2"/>
      <c r="F134" s="2"/>
    </row>
    <row r="135" spans="2:6" ht="18.75">
      <c r="B135" s="2"/>
      <c r="C135" s="2"/>
      <c r="D135" s="2"/>
      <c r="E135" s="2"/>
      <c r="F135" s="2"/>
    </row>
    <row r="136" spans="2:6" ht="18.75">
      <c r="B136" s="2"/>
      <c r="C136" s="2"/>
      <c r="D136" s="2"/>
      <c r="E136" s="2"/>
      <c r="F136" s="2"/>
    </row>
    <row r="137" spans="2:6" ht="18.75">
      <c r="B137" s="2"/>
      <c r="C137" s="2"/>
      <c r="D137" s="2"/>
      <c r="E137" s="2"/>
      <c r="F137" s="2"/>
    </row>
    <row r="138" spans="2:6" ht="18.75">
      <c r="B138" s="2"/>
      <c r="C138" s="2"/>
      <c r="D138" s="2"/>
      <c r="E138" s="2"/>
      <c r="F138" s="2"/>
    </row>
    <row r="139" spans="2:6" ht="18.75">
      <c r="B139" s="2"/>
      <c r="C139" s="2"/>
      <c r="D139" s="2"/>
      <c r="E139" s="2"/>
      <c r="F139" s="2"/>
    </row>
    <row r="140" spans="2:6" ht="18.75">
      <c r="B140" s="2"/>
      <c r="C140" s="2"/>
      <c r="D140" s="2"/>
      <c r="E140" s="2"/>
      <c r="F140" s="2"/>
    </row>
    <row r="141" spans="2:6" ht="18.75">
      <c r="B141" s="2"/>
      <c r="C141" s="2"/>
      <c r="D141" s="2"/>
      <c r="E141" s="2"/>
      <c r="F141" s="2"/>
    </row>
    <row r="142" spans="2:6" ht="18.75">
      <c r="B142" s="2"/>
      <c r="C142" s="2"/>
      <c r="D142" s="2"/>
      <c r="E142" s="2"/>
      <c r="F142" s="2"/>
    </row>
    <row r="143" spans="2:6" ht="18.75">
      <c r="B143" s="2"/>
      <c r="C143" s="2"/>
      <c r="D143" s="2"/>
      <c r="E143" s="2"/>
      <c r="F143" s="2"/>
    </row>
    <row r="144" spans="2:6" ht="18.75">
      <c r="B144" s="2"/>
      <c r="C144" s="2"/>
      <c r="D144" s="2"/>
      <c r="E144" s="2"/>
      <c r="F144" s="2"/>
    </row>
    <row r="145" spans="2:6" ht="18.75">
      <c r="B145" s="2"/>
      <c r="C145" s="2"/>
      <c r="D145" s="2"/>
      <c r="E145" s="2"/>
      <c r="F145" s="2"/>
    </row>
    <row r="146" spans="2:6" ht="18.75">
      <c r="B146" s="2"/>
      <c r="C146" s="2"/>
      <c r="D146" s="2"/>
      <c r="E146" s="2"/>
      <c r="F146" s="2"/>
    </row>
    <row r="147" spans="2:6" ht="18.75">
      <c r="B147" s="2"/>
      <c r="C147" s="2"/>
      <c r="D147" s="2"/>
      <c r="E147" s="2"/>
      <c r="F147" s="2"/>
    </row>
    <row r="148" spans="2:6" ht="18.75">
      <c r="B148" s="2"/>
      <c r="C148" s="2"/>
      <c r="D148" s="2"/>
      <c r="E148" s="2"/>
      <c r="F148" s="2"/>
    </row>
    <row r="149" spans="2:6" ht="18.75">
      <c r="B149" s="2"/>
      <c r="C149" s="2"/>
      <c r="D149" s="2"/>
      <c r="E149" s="2"/>
      <c r="F149" s="2"/>
    </row>
    <row r="150" spans="2:6" ht="18.75">
      <c r="B150" s="2"/>
      <c r="C150" s="2"/>
      <c r="D150" s="2"/>
      <c r="E150" s="2"/>
      <c r="F150" s="2"/>
    </row>
    <row r="151" spans="2:6" ht="18.75">
      <c r="B151" s="2"/>
      <c r="C151" s="2"/>
      <c r="D151" s="2"/>
      <c r="E151" s="2"/>
      <c r="F151" s="2"/>
    </row>
    <row r="152" spans="2:6" ht="18.75">
      <c r="B152" s="2"/>
      <c r="C152" s="2"/>
      <c r="D152" s="2"/>
      <c r="E152" s="2"/>
      <c r="F152" s="2"/>
    </row>
    <row r="153" spans="2:6" ht="18.75">
      <c r="B153" s="2"/>
      <c r="C153" s="2"/>
      <c r="D153" s="2"/>
      <c r="E153" s="2"/>
      <c r="F153" s="2"/>
    </row>
    <row r="154" spans="2:6" ht="18.75">
      <c r="B154" s="2"/>
      <c r="C154" s="2"/>
      <c r="D154" s="2"/>
      <c r="E154" s="2"/>
      <c r="F154" s="2"/>
    </row>
    <row r="155" spans="2:6" ht="18.75">
      <c r="B155" s="2"/>
      <c r="C155" s="2"/>
      <c r="D155" s="2"/>
      <c r="E155" s="2"/>
      <c r="F155" s="2"/>
    </row>
    <row r="156" spans="2:6" ht="18.75">
      <c r="B156" s="2"/>
      <c r="C156" s="2"/>
      <c r="D156" s="2"/>
      <c r="E156" s="2"/>
      <c r="F156" s="2"/>
    </row>
    <row r="157" spans="2:6" ht="18.75">
      <c r="B157" s="2"/>
      <c r="C157" s="2"/>
      <c r="D157" s="2"/>
      <c r="E157" s="2"/>
      <c r="F157" s="2"/>
    </row>
    <row r="158" spans="2:6" ht="18.75">
      <c r="B158" s="2"/>
      <c r="C158" s="2"/>
      <c r="D158" s="2"/>
      <c r="E158" s="2"/>
      <c r="F158" s="2"/>
    </row>
    <row r="159" spans="2:6" ht="18.75">
      <c r="B159" s="2"/>
      <c r="C159" s="2"/>
      <c r="D159" s="2"/>
      <c r="E159" s="2"/>
      <c r="F159" s="2"/>
    </row>
    <row r="160" spans="2:6" ht="18.75">
      <c r="B160" s="2"/>
      <c r="C160" s="2"/>
      <c r="D160" s="2"/>
      <c r="E160" s="2"/>
      <c r="F160" s="2"/>
    </row>
    <row r="161" spans="2:6" ht="18.75">
      <c r="B161" s="2"/>
      <c r="C161" s="2"/>
      <c r="D161" s="2"/>
      <c r="E161" s="2"/>
      <c r="F161" s="2"/>
    </row>
    <row r="162" spans="2:6" ht="18.75">
      <c r="B162" s="2"/>
      <c r="C162" s="2"/>
      <c r="D162" s="2"/>
      <c r="E162" s="2"/>
      <c r="F162" s="2"/>
    </row>
    <row r="163" spans="2:6" ht="18.75">
      <c r="B163" s="2"/>
      <c r="C163" s="2"/>
      <c r="D163" s="2"/>
      <c r="E163" s="2"/>
      <c r="F163" s="2"/>
    </row>
    <row r="164" spans="2:6" ht="18.75">
      <c r="B164" s="2"/>
      <c r="C164" s="2"/>
      <c r="D164" s="2"/>
      <c r="E164" s="2"/>
      <c r="F164" s="2"/>
    </row>
    <row r="165" spans="2:6" ht="18.75">
      <c r="B165" s="2"/>
      <c r="C165" s="2"/>
      <c r="D165" s="2"/>
      <c r="E165" s="2"/>
      <c r="F165" s="2"/>
    </row>
    <row r="166" spans="2:6" ht="18.75">
      <c r="B166" s="2"/>
      <c r="C166" s="2"/>
      <c r="D166" s="2"/>
      <c r="E166" s="2"/>
      <c r="F166" s="2"/>
    </row>
    <row r="167" spans="2:6" ht="18.75">
      <c r="B167" s="2"/>
      <c r="C167" s="2"/>
      <c r="D167" s="2"/>
      <c r="E167" s="2"/>
      <c r="F167" s="2"/>
    </row>
    <row r="168" spans="2:6" ht="18.75">
      <c r="B168" s="2"/>
      <c r="C168" s="2"/>
      <c r="D168" s="2"/>
      <c r="E168" s="2"/>
      <c r="F168" s="2"/>
    </row>
    <row r="169" spans="2:6" ht="18.75">
      <c r="B169" s="2"/>
      <c r="C169" s="2"/>
      <c r="D169" s="2"/>
      <c r="E169" s="2"/>
      <c r="F169" s="2"/>
    </row>
    <row r="170" spans="2:6" ht="18.75">
      <c r="B170" s="2"/>
      <c r="C170" s="2"/>
      <c r="D170" s="2"/>
      <c r="E170" s="2"/>
      <c r="F170" s="2"/>
    </row>
    <row r="171" spans="2:6" ht="18.75">
      <c r="B171" s="2"/>
      <c r="C171" s="2"/>
      <c r="D171" s="2"/>
      <c r="E171" s="2"/>
      <c r="F171" s="2"/>
    </row>
    <row r="172" spans="2:6" ht="18.75">
      <c r="B172" s="2"/>
      <c r="C172" s="2"/>
      <c r="D172" s="2"/>
      <c r="E172" s="2"/>
      <c r="F172" s="2"/>
    </row>
  </sheetData>
  <sheetProtection/>
  <mergeCells count="28">
    <mergeCell ref="A7:H7"/>
    <mergeCell ref="A8:H8"/>
    <mergeCell ref="A9:H9"/>
    <mergeCell ref="A1:H1"/>
    <mergeCell ref="A2:H2"/>
    <mergeCell ref="A3:H3"/>
    <mergeCell ref="A4:H4"/>
    <mergeCell ref="A5:H5"/>
    <mergeCell ref="A6:H6"/>
    <mergeCell ref="A13:H13"/>
    <mergeCell ref="A17:H17"/>
    <mergeCell ref="G24:H24"/>
    <mergeCell ref="A20:H20"/>
    <mergeCell ref="A19:H19"/>
    <mergeCell ref="A14:H14"/>
    <mergeCell ref="A15:H15"/>
    <mergeCell ref="A16:H16"/>
    <mergeCell ref="A18:H18"/>
    <mergeCell ref="A11:H11"/>
    <mergeCell ref="A103:F103"/>
    <mergeCell ref="A22:H22"/>
    <mergeCell ref="B24:B25"/>
    <mergeCell ref="A24:A25"/>
    <mergeCell ref="F24:F25"/>
    <mergeCell ref="A12:H12"/>
    <mergeCell ref="E24:E25"/>
    <mergeCell ref="C24:C25"/>
    <mergeCell ref="D24:D25"/>
  </mergeCells>
  <printOptions/>
  <pageMargins left="0.984251968503937" right="0.1968503937007874" top="0.3937007874015748" bottom="0.3937007874015748" header="0.31496062992125984" footer="0.31496062992125984"/>
  <pageSetup horizontalDpi="180" verticalDpi="180" orientation="portrait" paperSize="9"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2022-11-18T10:37:22Z</dcterms:modified>
  <cp:category/>
  <cp:version/>
  <cp:contentType/>
  <cp:contentStatus/>
</cp:coreProperties>
</file>