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<sst xmlns="http://schemas.openxmlformats.org/spreadsheetml/2006/main" count="205" uniqueCount="203">
  <si>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</si>
  <si>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</si>
  <si>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</si>
  <si>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</si>
  <si>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</si>
  <si>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</si>
  <si>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</si>
  <si>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</si>
  <si>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</si>
  <si>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</si>
  <si>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</si>
  <si>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</si>
  <si>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</si>
  <si>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</si>
  <si>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</si>
  <si>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</si>
  <si>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</si>
  <si>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</si>
  <si>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</si>
  <si>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</si>
  <si>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</si>
  <si>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</si>
  <si>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</si>
  <si>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</si>
  <si>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</si>
  <si>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</si>
  <si>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</si>
  <si>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</si>
  <si>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</si>
  <si>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</si>
  <si>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</si>
  <si>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</si>
  <si>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</si>
  <si>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</si>
  <si>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</si>
  <si>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</si>
  <si>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</si>
  <si>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</si>
  <si>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</si>
  <si>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</si>
  <si>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</si>
  <si>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</si>
  <si>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</si>
  <si>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</si>
  <si>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</si>
  <si>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</si>
  <si>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</si>
  <si>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</si>
  <si>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</si>
  <si>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</si>
  <si>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</si>
  <si>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</si>
  <si>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</si>
  <si>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</si>
  <si>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</si>
  <si>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</si>
  <si>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</si>
  <si>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</si>
  <si>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</si>
  <si>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</si>
  <si>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</si>
  <si>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</si>
  <si>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</si>
  <si>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</si>
  <si>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</si>
  <si>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</si>
  <si>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</si>
  <si>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</si>
  <si>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</si>
  <si>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</si>
  <si>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</si>
  <si>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</si>
  <si>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</si>
  <si>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</si>
  <si>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</si>
  <si>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</si>
  <si>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</si>
  <si>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</si>
  <si>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</si>
  <si>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</si>
  <si>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</si>
  <si>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</si>
  <si>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</si>
  <si>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</si>
  <si>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</si>
  <si>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</si>
  <si>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</si>
  <si>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</si>
  <si>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</si>
  <si>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</si>
  <si>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</si>
  <si>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</si>
  <si>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</si>
  <si>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</si>
  <si>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</si>
  <si>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</si>
  <si>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</si>
  <si>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</si>
  <si>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</si>
  <si>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</si>
  <si>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</si>
  <si>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</si>
  <si>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</si>
  <si>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</si>
  <si>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</si>
  <si>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</si>
  <si>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</si>
  <si>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</si>
  <si>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</si>
  <si>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</si>
  <si>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</si>
  <si>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</si>
  <si>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</si>
  <si>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</si>
  <si>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</si>
  <si>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</si>
  <si>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</si>
  <si>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</si>
  <si>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</si>
  <si>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</si>
  <si>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</si>
  <si>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</si>
  <si>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</si>
  <si>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</si>
  <si>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</si>
  <si>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</si>
  <si>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</si>
  <si>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</si>
  <si>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</si>
  <si>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</si>
  <si>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</si>
  <si>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</si>
  <si>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</si>
  <si>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</si>
  <si>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</si>
  <si>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</si>
  <si>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</si>
  <si>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</si>
  <si>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</si>
  <si>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</si>
  <si>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</si>
  <si>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</si>
  <si>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</si>
  <si>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</si>
  <si>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</si>
  <si>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</si>
  <si>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</si>
  <si>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</si>
  <si>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</si>
  <si>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</si>
  <si>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</si>
  <si>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</si>
  <si>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</si>
  <si>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</si>
  <si>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</si>
  <si>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</si>
  <si>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</si>
  <si>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</si>
  <si>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</si>
  <si>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</si>
  <si>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</si>
  <si>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</si>
  <si>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</si>
  <si>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</si>
  <si>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</si>
  <si>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</si>
  <si>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</si>
  <si>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</si>
  <si>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</si>
  <si>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</si>
  <si>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</si>
  <si>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</si>
  <si>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</si>
  <si>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</si>
  <si>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</si>
  <si>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</si>
  <si>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</si>
  <si>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</si>
  <si>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</si>
  <si>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</si>
  <si>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</si>
  <si>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</si>
  <si>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</si>
  <si>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</si>
  <si>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</si>
  <si>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</si>
  <si>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</si>
  <si>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</si>
  <si>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</si>
  <si>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</si>
  <si>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</si>
  <si>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"</t>
  </si>
  <si>
    <t>Приложение № 6</t>
  </si>
  <si>
    <t>к решению Совета Южского</t>
  </si>
  <si>
    <t>городского поселения Южского</t>
  </si>
  <si>
    <t xml:space="preserve">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</si>
  <si>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</si>
  <si>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</si>
  <si>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</si>
  <si>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</si>
  <si>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</si>
  <si>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"Приложение № 7</t>
  </si>
  <si>
    <t>от  18.03.2021  № 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</si>
</sst>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justify" vertical="top" wrapText="1"/>
    </xf>
    <xf numFmtId="4" fontId="4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3:5" ht="18.75">
      <c r="C1" s="44" t="s">
        <v>192</v>
      </c>
      <c r="D1" s="49"/>
      <c r="E1" s="49"/>
    </row>
    <row r="2" spans="3:5" ht="18.75">
      <c r="C2" s="44" t="s">
        <v>193</v>
      </c>
      <c r="D2" s="49"/>
      <c r="E2" s="49"/>
    </row>
    <row r="3" spans="3:5" ht="18.75">
      <c r="C3" s="44" t="s">
        <v>194</v>
      </c>
      <c r="D3" s="49"/>
      <c r="E3" s="49"/>
    </row>
    <row r="4" spans="3:5" ht="18.75">
      <c r="C4" s="44" t="s">
        <v>195</v>
      </c>
      <c r="D4" s="49"/>
      <c r="E4" s="49"/>
    </row>
    <row r="5" spans="3:5" ht="79.5" customHeight="1">
      <c r="C5" s="48" t="s">
        <v>196</v>
      </c>
      <c r="D5" s="49"/>
      <c r="E5" s="49"/>
    </row>
    <row r="6" spans="3:5" ht="18.75">
      <c r="C6" s="47" t="s">
        <v>197</v>
      </c>
      <c r="D6" s="49"/>
      <c r="E6" s="49"/>
    </row>
    <row r="7" spans="3:5" ht="18.75">
      <c r="C7" s="47" t="s">
        <v>198</v>
      </c>
      <c r="D7" s="49"/>
      <c r="E7" s="49"/>
    </row>
    <row r="8" spans="3:5" ht="18.75">
      <c r="C8" s="47" t="s">
        <v>202</v>
      </c>
      <c r="D8" s="49"/>
      <c r="E8" s="49"/>
    </row>
    <row r="10" spans="1:5" ht="18.75">
      <c r="A10" s="33" t="s">
        <v>189</v>
      </c>
      <c r="B10" s="33"/>
      <c r="C10" s="33"/>
      <c r="D10" s="47" t="s">
        <v>201</v>
      </c>
      <c r="E10" s="47"/>
    </row>
    <row r="11" spans="1:5" ht="18.75">
      <c r="A11" s="44" t="s">
        <v>181</v>
      </c>
      <c r="B11" s="44"/>
      <c r="C11" s="44"/>
      <c r="D11" s="44"/>
      <c r="E11" s="44"/>
    </row>
    <row r="12" spans="1:5" ht="18.75">
      <c r="A12" s="44" t="s">
        <v>182</v>
      </c>
      <c r="B12" s="44"/>
      <c r="C12" s="44"/>
      <c r="D12" s="44"/>
      <c r="E12" s="44"/>
    </row>
    <row r="13" spans="1:5" ht="18.75">
      <c r="A13" s="44" t="s">
        <v>183</v>
      </c>
      <c r="B13" s="44"/>
      <c r="C13" s="44"/>
      <c r="D13" s="44"/>
      <c r="E13" s="44"/>
    </row>
    <row r="14" spans="1:5" ht="18.75">
      <c r="A14" s="44" t="s">
        <v>184</v>
      </c>
      <c r="B14" s="44"/>
      <c r="C14" s="44"/>
      <c r="D14" s="44"/>
      <c r="E14" s="44"/>
    </row>
    <row r="15" spans="1:5" ht="78.75" customHeight="1">
      <c r="A15" s="46" t="s">
        <v>185</v>
      </c>
      <c r="B15" s="46"/>
      <c r="C15" s="46"/>
      <c r="D15" s="46"/>
      <c r="E15" s="46"/>
    </row>
    <row r="16" spans="1:5" ht="18.75">
      <c r="A16" s="44" t="s">
        <v>190</v>
      </c>
      <c r="B16" s="44"/>
      <c r="C16" s="44"/>
      <c r="D16" s="44"/>
      <c r="E16" s="44"/>
    </row>
    <row r="18" spans="1:5" s="4" customFormat="1" ht="118.5" customHeight="1">
      <c r="A18" s="45" t="s">
        <v>186</v>
      </c>
      <c r="B18" s="45"/>
      <c r="C18" s="45"/>
      <c r="D18" s="45"/>
      <c r="E18" s="45"/>
    </row>
    <row r="19" spans="2:3" ht="9" customHeight="1">
      <c r="B19" s="5"/>
      <c r="C19" s="5"/>
    </row>
    <row r="20" spans="1:5" ht="18.75">
      <c r="A20" s="39" t="s">
        <v>133</v>
      </c>
      <c r="B20" s="39" t="s">
        <v>134</v>
      </c>
      <c r="C20" s="41" t="s">
        <v>135</v>
      </c>
      <c r="D20" s="37" t="s">
        <v>136</v>
      </c>
      <c r="E20" s="38"/>
    </row>
    <row r="21" spans="1:5" ht="39" customHeight="1">
      <c r="A21" s="40"/>
      <c r="B21" s="40"/>
      <c r="C21" s="42"/>
      <c r="D21" s="6" t="s">
        <v>152</v>
      </c>
      <c r="E21" s="6" t="s">
        <v>179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5</v>
      </c>
      <c r="E22" s="8">
        <v>6</v>
      </c>
    </row>
    <row r="23" spans="1:5" s="12" customFormat="1" ht="56.25">
      <c r="A23" s="9" t="s">
        <v>104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145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103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146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166</v>
      </c>
      <c r="B35" s="6" t="s">
        <v>167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147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2"/>
      <c r="G36" s="22"/>
    </row>
    <row r="37" spans="1:5" s="12" customFormat="1" ht="75">
      <c r="A37" s="9" t="s">
        <v>105</v>
      </c>
      <c r="B37" s="10" t="s">
        <v>4</v>
      </c>
      <c r="C37" s="10"/>
      <c r="D37" s="11">
        <f>D38+D48+D56+D64+D67+D70+D79</f>
        <v>40945129.18</v>
      </c>
      <c r="E37" s="11">
        <f>E38+E48+E56+E64+E67+E70+E79</f>
        <v>37468759.67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2664472.32</v>
      </c>
      <c r="E38" s="11">
        <f>E39</f>
        <v>2664472.32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2664472.32</v>
      </c>
      <c r="E39" s="15">
        <f>SUM(E40:E47)</f>
        <v>2664472.32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96</v>
      </c>
      <c r="B41" s="6" t="s">
        <v>83</v>
      </c>
      <c r="C41" s="6">
        <v>200</v>
      </c>
      <c r="D41" s="18">
        <f>1348056.37</f>
        <v>1348056.37</v>
      </c>
      <c r="E41" s="18">
        <f>1348056.37</f>
        <v>1348056.37</v>
      </c>
    </row>
    <row r="42" spans="1:5" ht="98.25" customHeight="1">
      <c r="A42" s="20" t="s">
        <v>126</v>
      </c>
      <c r="B42" s="6" t="s">
        <v>127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119</v>
      </c>
      <c r="B43" s="6" t="s">
        <v>120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156</v>
      </c>
      <c r="B44" s="6" t="s">
        <v>157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128</v>
      </c>
      <c r="B45" s="6" t="s">
        <v>129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158</v>
      </c>
      <c r="B46" s="6" t="s">
        <v>159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170</v>
      </c>
      <c r="B47" s="6" t="s">
        <v>171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10555332.85</v>
      </c>
      <c r="E48" s="11">
        <f>E49</f>
        <v>10747474.520000001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SUM(D50:D55)</f>
        <v>10555332.85</v>
      </c>
      <c r="E49" s="15">
        <f>SUM(E50:E55)</f>
        <v>10747474.520000001</v>
      </c>
    </row>
    <row r="50" spans="1:7" ht="114.75" customHeight="1">
      <c r="A50" s="20" t="s">
        <v>102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2"/>
      <c r="G50" s="22"/>
    </row>
    <row r="51" spans="1:7" ht="97.5" customHeight="1">
      <c r="A51" s="20" t="s">
        <v>148</v>
      </c>
      <c r="B51" s="6" t="s">
        <v>84</v>
      </c>
      <c r="C51" s="6">
        <v>200</v>
      </c>
      <c r="D51" s="18">
        <f>6300000</f>
        <v>6300000</v>
      </c>
      <c r="E51" s="18">
        <f>6300000</f>
        <v>6300000</v>
      </c>
      <c r="F51" s="22"/>
      <c r="G51" s="22"/>
    </row>
    <row r="52" spans="1:5" ht="63" customHeight="1">
      <c r="A52" s="20" t="s">
        <v>149</v>
      </c>
      <c r="B52" s="6" t="s">
        <v>85</v>
      </c>
      <c r="C52" s="6">
        <v>200</v>
      </c>
      <c r="D52" s="18">
        <f>142242.06</f>
        <v>142242.06</v>
      </c>
      <c r="E52" s="18">
        <f>142242.06</f>
        <v>142242.06</v>
      </c>
    </row>
    <row r="53" spans="1:7" ht="58.5" customHeight="1">
      <c r="A53" s="20" t="s">
        <v>40</v>
      </c>
      <c r="B53" s="6" t="s">
        <v>86</v>
      </c>
      <c r="C53" s="6">
        <v>200</v>
      </c>
      <c r="D53" s="18">
        <f>254873</f>
        <v>254873</v>
      </c>
      <c r="E53" s="18">
        <f>254873</f>
        <v>254873</v>
      </c>
      <c r="F53" s="22"/>
      <c r="G53" s="22"/>
    </row>
    <row r="54" spans="1:7" ht="78.75" customHeight="1">
      <c r="A54" s="20" t="s">
        <v>162</v>
      </c>
      <c r="B54" s="6" t="s">
        <v>163</v>
      </c>
      <c r="C54" s="6">
        <v>200</v>
      </c>
      <c r="D54" s="18">
        <f>525000</f>
        <v>525000</v>
      </c>
      <c r="E54" s="18">
        <f>525000</f>
        <v>525000</v>
      </c>
      <c r="F54" s="22"/>
      <c r="G54" s="22"/>
    </row>
    <row r="55" spans="1:7" ht="135.75" customHeight="1">
      <c r="A55" s="17" t="s">
        <v>164</v>
      </c>
      <c r="B55" s="6" t="s">
        <v>165</v>
      </c>
      <c r="C55" s="6">
        <v>200</v>
      </c>
      <c r="D55" s="18">
        <f>239800</f>
        <v>239800</v>
      </c>
      <c r="E55" s="18">
        <f>239800</f>
        <v>239800</v>
      </c>
      <c r="F55" s="22"/>
      <c r="G55" s="22"/>
    </row>
    <row r="56" spans="1:5" ht="56.25">
      <c r="A56" s="9" t="s">
        <v>97</v>
      </c>
      <c r="B56" s="10" t="s">
        <v>9</v>
      </c>
      <c r="C56" s="6"/>
      <c r="D56" s="11">
        <f>D57+D62</f>
        <v>19924263.71</v>
      </c>
      <c r="E56" s="11">
        <f>E57+E62</f>
        <v>16255752.53</v>
      </c>
    </row>
    <row r="57" spans="1:5" s="23" customFormat="1" ht="56.25">
      <c r="A57" s="19" t="s">
        <v>26</v>
      </c>
      <c r="B57" s="14" t="s">
        <v>10</v>
      </c>
      <c r="C57" s="14"/>
      <c r="D57" s="15">
        <f>SUM(D58:D61)</f>
        <v>17924263.71</v>
      </c>
      <c r="E57" s="15">
        <f>SUM(E58:E61)</f>
        <v>14255752.53</v>
      </c>
    </row>
    <row r="58" spans="1:7" ht="135.75" customHeight="1">
      <c r="A58" s="20" t="s">
        <v>41</v>
      </c>
      <c r="B58" s="6" t="s">
        <v>87</v>
      </c>
      <c r="C58" s="6">
        <v>200</v>
      </c>
      <c r="D58" s="34">
        <f>2936519.44-1777965.33</f>
        <v>1158554.1099999999</v>
      </c>
      <c r="E58" s="18">
        <f>2936519.44</f>
        <v>2936519.44</v>
      </c>
      <c r="F58" s="22"/>
      <c r="G58" s="22"/>
    </row>
    <row r="59" spans="1:7" ht="288.75" customHeight="1">
      <c r="A59" s="17" t="s">
        <v>187</v>
      </c>
      <c r="B59" s="6" t="s">
        <v>188</v>
      </c>
      <c r="C59" s="6">
        <v>200</v>
      </c>
      <c r="D59" s="18">
        <f>11319233.09</f>
        <v>11319233.09</v>
      </c>
      <c r="E59" s="18">
        <f>11319233.09</f>
        <v>11319233.09</v>
      </c>
      <c r="F59" s="32"/>
      <c r="G59" s="32"/>
    </row>
    <row r="60" spans="1:7" ht="98.25" customHeight="1">
      <c r="A60" s="35" t="s">
        <v>200</v>
      </c>
      <c r="B60" s="36" t="s">
        <v>199</v>
      </c>
      <c r="C60" s="36">
        <v>200</v>
      </c>
      <c r="D60" s="34">
        <f>1777965.33</f>
        <v>1777965.33</v>
      </c>
      <c r="E60" s="34">
        <v>0</v>
      </c>
      <c r="F60" s="32"/>
      <c r="G60" s="32"/>
    </row>
    <row r="61" spans="1:7" ht="157.5" customHeight="1">
      <c r="A61" s="20" t="s">
        <v>178</v>
      </c>
      <c r="B61" s="6" t="s">
        <v>177</v>
      </c>
      <c r="C61" s="6">
        <v>200</v>
      </c>
      <c r="D61" s="18">
        <f>3485085.62+183425.56</f>
        <v>3668511.18</v>
      </c>
      <c r="E61" s="18">
        <f>0</f>
        <v>0</v>
      </c>
      <c r="F61" s="22"/>
      <c r="G61" s="22"/>
    </row>
    <row r="62" spans="1:7" s="16" customFormat="1" ht="60" customHeight="1">
      <c r="A62" s="19" t="s">
        <v>141</v>
      </c>
      <c r="B62" s="14" t="s">
        <v>142</v>
      </c>
      <c r="C62" s="14"/>
      <c r="D62" s="15">
        <f>D63</f>
        <v>2000000</v>
      </c>
      <c r="E62" s="15">
        <f>E63</f>
        <v>2000000</v>
      </c>
      <c r="F62" s="24"/>
      <c r="G62" s="24"/>
    </row>
    <row r="63" spans="1:7" ht="118.5" customHeight="1">
      <c r="A63" s="20" t="s">
        <v>143</v>
      </c>
      <c r="B63" s="6" t="s">
        <v>144</v>
      </c>
      <c r="C63" s="6">
        <v>200</v>
      </c>
      <c r="D63" s="18">
        <f>2000000</f>
        <v>2000000</v>
      </c>
      <c r="E63" s="18">
        <f>2000000</f>
        <v>2000000</v>
      </c>
      <c r="F63" s="22"/>
      <c r="G63" s="22"/>
    </row>
    <row r="64" spans="1:5" ht="56.25">
      <c r="A64" s="9" t="s">
        <v>98</v>
      </c>
      <c r="B64" s="10" t="s">
        <v>22</v>
      </c>
      <c r="C64" s="10"/>
      <c r="D64" s="11">
        <f>D65</f>
        <v>389044</v>
      </c>
      <c r="E64" s="11">
        <f>E65</f>
        <v>389044</v>
      </c>
    </row>
    <row r="65" spans="1:5" s="16" customFormat="1" ht="39" customHeight="1">
      <c r="A65" s="19" t="s">
        <v>28</v>
      </c>
      <c r="B65" s="14" t="s">
        <v>23</v>
      </c>
      <c r="C65" s="14"/>
      <c r="D65" s="15">
        <f>SUM(D66:D66)</f>
        <v>389044</v>
      </c>
      <c r="E65" s="15">
        <f>SUM(E66:E66)</f>
        <v>389044</v>
      </c>
    </row>
    <row r="66" spans="1:5" ht="78" customHeight="1">
      <c r="A66" s="20" t="s">
        <v>42</v>
      </c>
      <c r="B66" s="6" t="s">
        <v>88</v>
      </c>
      <c r="C66" s="6">
        <v>200</v>
      </c>
      <c r="D66" s="18">
        <f>389044</f>
        <v>389044</v>
      </c>
      <c r="E66" s="18">
        <f>389044</f>
        <v>389044</v>
      </c>
    </row>
    <row r="67" spans="1:5" ht="115.5" customHeight="1">
      <c r="A67" s="9" t="s">
        <v>151</v>
      </c>
      <c r="B67" s="10" t="s">
        <v>43</v>
      </c>
      <c r="C67" s="10"/>
      <c r="D67" s="11">
        <f>D68</f>
        <v>2400000</v>
      </c>
      <c r="E67" s="11">
        <f>E68</f>
        <v>2400000</v>
      </c>
    </row>
    <row r="68" spans="1:5" s="16" customFormat="1" ht="57.75" customHeight="1">
      <c r="A68" s="19" t="s">
        <v>45</v>
      </c>
      <c r="B68" s="14" t="s">
        <v>44</v>
      </c>
      <c r="C68" s="14"/>
      <c r="D68" s="15">
        <f>D69</f>
        <v>2400000</v>
      </c>
      <c r="E68" s="15">
        <f>E69</f>
        <v>2400000</v>
      </c>
    </row>
    <row r="69" spans="1:5" ht="115.5" customHeight="1">
      <c r="A69" s="17" t="s">
        <v>150</v>
      </c>
      <c r="B69" s="6" t="s">
        <v>77</v>
      </c>
      <c r="C69" s="6">
        <v>800</v>
      </c>
      <c r="D69" s="18">
        <f>2400000</f>
        <v>2400000</v>
      </c>
      <c r="E69" s="18">
        <f>2400000</f>
        <v>2400000</v>
      </c>
    </row>
    <row r="70" spans="1:5" s="23" customFormat="1" ht="56.25">
      <c r="A70" s="9" t="s">
        <v>58</v>
      </c>
      <c r="B70" s="10" t="s">
        <v>59</v>
      </c>
      <c r="C70" s="6"/>
      <c r="D70" s="11">
        <f>D71+D75+D77</f>
        <v>484000</v>
      </c>
      <c r="E70" s="11">
        <f>E71+E75+E77</f>
        <v>484000</v>
      </c>
    </row>
    <row r="71" spans="1:5" s="23" customFormat="1" ht="37.5">
      <c r="A71" s="19" t="s">
        <v>60</v>
      </c>
      <c r="B71" s="14" t="s">
        <v>56</v>
      </c>
      <c r="C71" s="14"/>
      <c r="D71" s="15">
        <f>SUM(D72:D74)</f>
        <v>124000</v>
      </c>
      <c r="E71" s="15">
        <f>SUM(E72:E74)</f>
        <v>124000</v>
      </c>
    </row>
    <row r="72" spans="1:5" s="12" customFormat="1" ht="57.75" customHeight="1">
      <c r="A72" s="20" t="s">
        <v>121</v>
      </c>
      <c r="B72" s="6" t="s">
        <v>122</v>
      </c>
      <c r="C72" s="6">
        <v>200</v>
      </c>
      <c r="D72" s="18">
        <f>25000</f>
        <v>25000</v>
      </c>
      <c r="E72" s="18">
        <f>25000</f>
        <v>25000</v>
      </c>
    </row>
    <row r="73" spans="1:5" ht="96" customHeight="1">
      <c r="A73" s="20" t="s">
        <v>130</v>
      </c>
      <c r="B73" s="6" t="s">
        <v>89</v>
      </c>
      <c r="C73" s="6">
        <v>200</v>
      </c>
      <c r="D73" s="18">
        <f>90000</f>
        <v>90000</v>
      </c>
      <c r="E73" s="18">
        <f>90000</f>
        <v>90000</v>
      </c>
    </row>
    <row r="74" spans="1:5" ht="98.25" customHeight="1">
      <c r="A74" s="20" t="s">
        <v>61</v>
      </c>
      <c r="B74" s="6" t="s">
        <v>90</v>
      </c>
      <c r="C74" s="6">
        <v>200</v>
      </c>
      <c r="D74" s="18">
        <f>9000</f>
        <v>9000</v>
      </c>
      <c r="E74" s="18">
        <f>9000</f>
        <v>9000</v>
      </c>
    </row>
    <row r="75" spans="1:5" s="16" customFormat="1" ht="38.25" customHeight="1">
      <c r="A75" s="19" t="s">
        <v>27</v>
      </c>
      <c r="B75" s="14" t="s">
        <v>66</v>
      </c>
      <c r="C75" s="6"/>
      <c r="D75" s="15">
        <f>D76</f>
        <v>60000</v>
      </c>
      <c r="E75" s="15">
        <f>E76</f>
        <v>60000</v>
      </c>
    </row>
    <row r="76" spans="1:5" ht="94.5" customHeight="1">
      <c r="A76" s="20" t="s">
        <v>57</v>
      </c>
      <c r="B76" s="6" t="s">
        <v>91</v>
      </c>
      <c r="C76" s="6">
        <v>200</v>
      </c>
      <c r="D76" s="18">
        <f>60000</f>
        <v>60000</v>
      </c>
      <c r="E76" s="18">
        <f>60000</f>
        <v>60000</v>
      </c>
    </row>
    <row r="77" spans="1:5" s="16" customFormat="1" ht="79.5" customHeight="1">
      <c r="A77" s="19" t="s">
        <v>176</v>
      </c>
      <c r="B77" s="14" t="s">
        <v>123</v>
      </c>
      <c r="C77" s="14"/>
      <c r="D77" s="15">
        <f>SUM(D78:D78)</f>
        <v>300000</v>
      </c>
      <c r="E77" s="15">
        <f>SUM(E78:E78)</f>
        <v>300000</v>
      </c>
    </row>
    <row r="78" spans="1:5" ht="115.5" customHeight="1">
      <c r="A78" s="20" t="s">
        <v>124</v>
      </c>
      <c r="B78" s="6" t="s">
        <v>125</v>
      </c>
      <c r="C78" s="6">
        <v>200</v>
      </c>
      <c r="D78" s="18">
        <f>300000</f>
        <v>300000</v>
      </c>
      <c r="E78" s="18">
        <f>300000</f>
        <v>300000</v>
      </c>
    </row>
    <row r="79" spans="1:5" s="23" customFormat="1" ht="115.5" customHeight="1">
      <c r="A79" s="9" t="s">
        <v>109</v>
      </c>
      <c r="B79" s="10" t="s">
        <v>110</v>
      </c>
      <c r="C79" s="10"/>
      <c r="D79" s="11">
        <f>D80</f>
        <v>4528016.3</v>
      </c>
      <c r="E79" s="11">
        <f>E80</f>
        <v>4528016.3</v>
      </c>
    </row>
    <row r="80" spans="1:5" s="16" customFormat="1" ht="77.25" customHeight="1">
      <c r="A80" s="19" t="s">
        <v>111</v>
      </c>
      <c r="B80" s="14" t="s">
        <v>112</v>
      </c>
      <c r="C80" s="14"/>
      <c r="D80" s="15">
        <f>SUM(D81:D82)</f>
        <v>4528016.3</v>
      </c>
      <c r="E80" s="15">
        <f>SUM(E81:E82)</f>
        <v>4528016.3</v>
      </c>
    </row>
    <row r="81" spans="1:5" ht="135.75" customHeight="1">
      <c r="A81" s="17" t="s">
        <v>113</v>
      </c>
      <c r="B81" s="6" t="s">
        <v>114</v>
      </c>
      <c r="C81" s="6">
        <v>100</v>
      </c>
      <c r="D81" s="18">
        <f>3315406.3+1077332</f>
        <v>4392738.3</v>
      </c>
      <c r="E81" s="18">
        <f>3315406.3+1077332</f>
        <v>4392738.3</v>
      </c>
    </row>
    <row r="82" spans="1:5" ht="96.75" customHeight="1">
      <c r="A82" s="20" t="s">
        <v>115</v>
      </c>
      <c r="B82" s="6" t="s">
        <v>114</v>
      </c>
      <c r="C82" s="6">
        <v>200</v>
      </c>
      <c r="D82" s="18">
        <f>135278</f>
        <v>135278</v>
      </c>
      <c r="E82" s="18">
        <f>135278</f>
        <v>135278</v>
      </c>
    </row>
    <row r="83" spans="1:5" ht="37.5">
      <c r="A83" s="9" t="s">
        <v>106</v>
      </c>
      <c r="B83" s="10" t="s">
        <v>11</v>
      </c>
      <c r="C83" s="6"/>
      <c r="D83" s="11">
        <f>D84+D88</f>
        <v>675000</v>
      </c>
      <c r="E83" s="11">
        <f>E84+E88</f>
        <v>675000</v>
      </c>
    </row>
    <row r="84" spans="1:5" ht="96.75" customHeight="1">
      <c r="A84" s="9" t="s">
        <v>108</v>
      </c>
      <c r="B84" s="10" t="s">
        <v>12</v>
      </c>
      <c r="C84" s="6"/>
      <c r="D84" s="11">
        <f>D85</f>
        <v>151500</v>
      </c>
      <c r="E84" s="11">
        <f>E85</f>
        <v>151500</v>
      </c>
    </row>
    <row r="85" spans="1:5" s="23" customFormat="1" ht="56.25">
      <c r="A85" s="19" t="s">
        <v>67</v>
      </c>
      <c r="B85" s="14" t="s">
        <v>13</v>
      </c>
      <c r="C85" s="14"/>
      <c r="D85" s="15">
        <f>SUM(D86:D87)</f>
        <v>151500</v>
      </c>
      <c r="E85" s="15">
        <f>SUM(E86:E87)</f>
        <v>151500</v>
      </c>
    </row>
    <row r="86" spans="1:5" s="12" customFormat="1" ht="118.5" customHeight="1">
      <c r="A86" s="20" t="s">
        <v>173</v>
      </c>
      <c r="B86" s="6" t="s">
        <v>172</v>
      </c>
      <c r="C86" s="6">
        <v>200</v>
      </c>
      <c r="D86" s="18">
        <f>150000</f>
        <v>150000</v>
      </c>
      <c r="E86" s="18">
        <f>150000</f>
        <v>150000</v>
      </c>
    </row>
    <row r="87" spans="1:5" ht="98.25" customHeight="1">
      <c r="A87" s="20" t="s">
        <v>62</v>
      </c>
      <c r="B87" s="6" t="s">
        <v>92</v>
      </c>
      <c r="C87" s="6">
        <v>200</v>
      </c>
      <c r="D87" s="18">
        <f>1500</f>
        <v>1500</v>
      </c>
      <c r="E87" s="18">
        <f>1500</f>
        <v>1500</v>
      </c>
    </row>
    <row r="88" spans="1:5" ht="76.5" customHeight="1">
      <c r="A88" s="9" t="s">
        <v>63</v>
      </c>
      <c r="B88" s="10" t="s">
        <v>14</v>
      </c>
      <c r="C88" s="6"/>
      <c r="D88" s="11">
        <f>D89</f>
        <v>523500</v>
      </c>
      <c r="E88" s="11">
        <f>E89</f>
        <v>523500</v>
      </c>
    </row>
    <row r="89" spans="1:5" s="23" customFormat="1" ht="56.25">
      <c r="A89" s="19" t="s">
        <v>68</v>
      </c>
      <c r="B89" s="14" t="s">
        <v>15</v>
      </c>
      <c r="C89" s="14"/>
      <c r="D89" s="15">
        <f>SUM(D90:D92)</f>
        <v>523500</v>
      </c>
      <c r="E89" s="15">
        <f>SUM(E90:E92)</f>
        <v>523500</v>
      </c>
    </row>
    <row r="90" spans="1:5" ht="96" customHeight="1">
      <c r="A90" s="20" t="s">
        <v>64</v>
      </c>
      <c r="B90" s="6" t="s">
        <v>93</v>
      </c>
      <c r="C90" s="6">
        <v>200</v>
      </c>
      <c r="D90" s="18">
        <f>211500</f>
        <v>211500</v>
      </c>
      <c r="E90" s="18">
        <f>211500</f>
        <v>211500</v>
      </c>
    </row>
    <row r="91" spans="1:5" ht="134.25" customHeight="1">
      <c r="A91" s="20" t="s">
        <v>69</v>
      </c>
      <c r="B91" s="6" t="s">
        <v>94</v>
      </c>
      <c r="C91" s="6">
        <v>200</v>
      </c>
      <c r="D91" s="18">
        <f>12000</f>
        <v>12000</v>
      </c>
      <c r="E91" s="18">
        <f>12000</f>
        <v>12000</v>
      </c>
    </row>
    <row r="92" spans="1:5" ht="56.25">
      <c r="A92" s="20" t="s">
        <v>65</v>
      </c>
      <c r="B92" s="6" t="s">
        <v>95</v>
      </c>
      <c r="C92" s="6">
        <v>800</v>
      </c>
      <c r="D92" s="18">
        <f>400000-100000</f>
        <v>300000</v>
      </c>
      <c r="E92" s="18">
        <f>300000</f>
        <v>300000</v>
      </c>
    </row>
    <row r="93" spans="1:5" ht="75">
      <c r="A93" s="9" t="s">
        <v>107</v>
      </c>
      <c r="B93" s="10" t="s">
        <v>46</v>
      </c>
      <c r="C93" s="6"/>
      <c r="D93" s="11">
        <f>D94+D97</f>
        <v>1528068.19</v>
      </c>
      <c r="E93" s="11">
        <f>E94+E97</f>
        <v>1528068.19</v>
      </c>
    </row>
    <row r="94" spans="1:5" ht="37.5">
      <c r="A94" s="9" t="s">
        <v>47</v>
      </c>
      <c r="B94" s="10" t="s">
        <v>48</v>
      </c>
      <c r="C94" s="6"/>
      <c r="D94" s="11">
        <f>D95</f>
        <v>1061628.19</v>
      </c>
      <c r="E94" s="11">
        <f>E95</f>
        <v>1061628.19</v>
      </c>
    </row>
    <row r="95" spans="1:5" s="16" customFormat="1" ht="37.5">
      <c r="A95" s="19" t="s">
        <v>49</v>
      </c>
      <c r="B95" s="14" t="s">
        <v>52</v>
      </c>
      <c r="C95" s="14"/>
      <c r="D95" s="15">
        <f>SUM(D96:D96)</f>
        <v>1061628.19</v>
      </c>
      <c r="E95" s="15">
        <f>SUM(E96:E96)</f>
        <v>1061628.19</v>
      </c>
    </row>
    <row r="96" spans="1:5" ht="59.25" customHeight="1">
      <c r="A96" s="20" t="s">
        <v>53</v>
      </c>
      <c r="B96" s="6" t="s">
        <v>118</v>
      </c>
      <c r="C96" s="6">
        <v>300</v>
      </c>
      <c r="D96" s="18">
        <f>1061628.19</f>
        <v>1061628.19</v>
      </c>
      <c r="E96" s="18">
        <f>1061628.19</f>
        <v>1061628.19</v>
      </c>
    </row>
    <row r="97" spans="1:5" ht="56.25">
      <c r="A97" s="9" t="s">
        <v>54</v>
      </c>
      <c r="B97" s="10" t="s">
        <v>51</v>
      </c>
      <c r="C97" s="6"/>
      <c r="D97" s="11">
        <f>D98</f>
        <v>466440</v>
      </c>
      <c r="E97" s="11">
        <f>E98</f>
        <v>466440</v>
      </c>
    </row>
    <row r="98" spans="1:5" s="16" customFormat="1" ht="56.25">
      <c r="A98" s="19" t="s">
        <v>50</v>
      </c>
      <c r="B98" s="14" t="s">
        <v>55</v>
      </c>
      <c r="C98" s="14"/>
      <c r="D98" s="15">
        <f>SUM(D99:D99)</f>
        <v>466440</v>
      </c>
      <c r="E98" s="15">
        <f>SUM(E99:E99)</f>
        <v>466440</v>
      </c>
    </row>
    <row r="99" spans="1:5" ht="137.25" customHeight="1">
      <c r="A99" s="20" t="s">
        <v>116</v>
      </c>
      <c r="B99" s="6" t="s">
        <v>117</v>
      </c>
      <c r="C99" s="6">
        <v>300</v>
      </c>
      <c r="D99" s="18">
        <f>466440</f>
        <v>466440</v>
      </c>
      <c r="E99" s="18">
        <f>466440</f>
        <v>466440</v>
      </c>
    </row>
    <row r="100" spans="1:5" s="25" customFormat="1" ht="39.75" customHeight="1">
      <c r="A100" s="31" t="s">
        <v>139</v>
      </c>
      <c r="B100" s="10" t="s">
        <v>140</v>
      </c>
      <c r="C100" s="10"/>
      <c r="D100" s="11">
        <f>D101</f>
        <v>2418434.45</v>
      </c>
      <c r="E100" s="11">
        <f>E101</f>
        <v>2418434.45</v>
      </c>
    </row>
    <row r="101" spans="1:5" s="12" customFormat="1" ht="56.25">
      <c r="A101" s="9" t="s">
        <v>29</v>
      </c>
      <c r="B101" s="10" t="s">
        <v>16</v>
      </c>
      <c r="C101" s="6"/>
      <c r="D101" s="11">
        <f>SUM(D102:D105)</f>
        <v>2418434.45</v>
      </c>
      <c r="E101" s="11">
        <f>SUM(E102:E105)</f>
        <v>2418434.45</v>
      </c>
    </row>
    <row r="102" spans="1:5" ht="135" customHeight="1">
      <c r="A102" s="20" t="s">
        <v>131</v>
      </c>
      <c r="B102" s="6" t="s">
        <v>17</v>
      </c>
      <c r="C102" s="6">
        <v>100</v>
      </c>
      <c r="D102" s="18">
        <f>731884.6</f>
        <v>731884.6</v>
      </c>
      <c r="E102" s="18">
        <f>731884.6</f>
        <v>731884.6</v>
      </c>
    </row>
    <row r="103" spans="1:5" ht="135" customHeight="1">
      <c r="A103" s="20" t="s">
        <v>99</v>
      </c>
      <c r="B103" s="6" t="s">
        <v>75</v>
      </c>
      <c r="C103" s="6">
        <v>100</v>
      </c>
      <c r="D103" s="18">
        <f>1172083.85</f>
        <v>1172083.85</v>
      </c>
      <c r="E103" s="18">
        <f>1172083.85</f>
        <v>1172083.85</v>
      </c>
    </row>
    <row r="104" spans="1:5" ht="98.25" customHeight="1">
      <c r="A104" s="20" t="s">
        <v>100</v>
      </c>
      <c r="B104" s="6" t="s">
        <v>75</v>
      </c>
      <c r="C104" s="6">
        <v>200</v>
      </c>
      <c r="D104" s="18">
        <f>484466</f>
        <v>484466</v>
      </c>
      <c r="E104" s="18">
        <f>484466</f>
        <v>484466</v>
      </c>
    </row>
    <row r="105" spans="1:5" ht="58.5" customHeight="1">
      <c r="A105" s="20" t="s">
        <v>168</v>
      </c>
      <c r="B105" s="6" t="s">
        <v>169</v>
      </c>
      <c r="C105" s="6">
        <v>800</v>
      </c>
      <c r="D105" s="18">
        <f>30000</f>
        <v>30000</v>
      </c>
      <c r="E105" s="18">
        <f>30000</f>
        <v>30000</v>
      </c>
    </row>
    <row r="106" spans="1:5" s="25" customFormat="1" ht="56.25">
      <c r="A106" s="9" t="s">
        <v>137</v>
      </c>
      <c r="B106" s="10" t="s">
        <v>138</v>
      </c>
      <c r="C106" s="10"/>
      <c r="D106" s="11">
        <f>D107</f>
        <v>424706.75</v>
      </c>
      <c r="E106" s="11">
        <f>E107</f>
        <v>414000</v>
      </c>
    </row>
    <row r="107" spans="1:5" s="16" customFormat="1" ht="75">
      <c r="A107" s="9" t="s">
        <v>30</v>
      </c>
      <c r="B107" s="10" t="s">
        <v>18</v>
      </c>
      <c r="C107" s="14"/>
      <c r="D107" s="11">
        <f>SUM(D108:D112)</f>
        <v>424706.75</v>
      </c>
      <c r="E107" s="11">
        <f>SUM(E108:E112)</f>
        <v>414000</v>
      </c>
    </row>
    <row r="108" spans="1:5" s="16" customFormat="1" ht="39.75" customHeight="1">
      <c r="A108" s="20" t="s">
        <v>153</v>
      </c>
      <c r="B108" s="6" t="s">
        <v>154</v>
      </c>
      <c r="C108" s="6">
        <v>800</v>
      </c>
      <c r="D108" s="18">
        <f>70000</f>
        <v>70000</v>
      </c>
      <c r="E108" s="18">
        <f>70000</f>
        <v>70000</v>
      </c>
    </row>
    <row r="109" spans="1:5" s="16" customFormat="1" ht="60.75" customHeight="1">
      <c r="A109" s="20" t="s">
        <v>174</v>
      </c>
      <c r="B109" s="6" t="s">
        <v>175</v>
      </c>
      <c r="C109" s="6">
        <v>700</v>
      </c>
      <c r="D109" s="18">
        <f>10706.75</f>
        <v>10706.75</v>
      </c>
      <c r="E109" s="18">
        <f>0</f>
        <v>0</v>
      </c>
    </row>
    <row r="110" spans="1:5" s="16" customFormat="1" ht="99" customHeight="1">
      <c r="A110" s="20" t="s">
        <v>160</v>
      </c>
      <c r="B110" s="6" t="s">
        <v>161</v>
      </c>
      <c r="C110" s="6">
        <v>200</v>
      </c>
      <c r="D110" s="18">
        <f>36000</f>
        <v>36000</v>
      </c>
      <c r="E110" s="18">
        <f>36000</f>
        <v>36000</v>
      </c>
    </row>
    <row r="111" spans="1:5" s="16" customFormat="1" ht="96" customHeight="1">
      <c r="A111" s="20" t="s">
        <v>180</v>
      </c>
      <c r="B111" s="6" t="s">
        <v>155</v>
      </c>
      <c r="C111" s="6">
        <v>200</v>
      </c>
      <c r="D111" s="18">
        <f>100000</f>
        <v>100000</v>
      </c>
      <c r="E111" s="18">
        <f>100000</f>
        <v>100000</v>
      </c>
    </row>
    <row r="112" spans="1:5" ht="77.25" customHeight="1">
      <c r="A112" s="20" t="s">
        <v>101</v>
      </c>
      <c r="B112" s="6" t="s">
        <v>76</v>
      </c>
      <c r="C112" s="6">
        <v>300</v>
      </c>
      <c r="D112" s="18">
        <f>208000</f>
        <v>208000</v>
      </c>
      <c r="E112" s="18">
        <f>208000</f>
        <v>208000</v>
      </c>
    </row>
    <row r="113" spans="1:5" s="4" customFormat="1" ht="18.75">
      <c r="A113" s="43" t="s">
        <v>132</v>
      </c>
      <c r="B113" s="43"/>
      <c r="C113" s="43"/>
      <c r="D113" s="11">
        <f>D23+D37+D83+D93+D100+D106</f>
        <v>65894073.08</v>
      </c>
      <c r="E113" s="11">
        <f>E23+E37+E83+E93+E100+E106</f>
        <v>61998196.82000001</v>
      </c>
    </row>
    <row r="114" spans="4:7" ht="18.75">
      <c r="D114" s="26"/>
      <c r="E114" s="33" t="s">
        <v>191</v>
      </c>
      <c r="F114" s="27"/>
      <c r="G114" s="27"/>
    </row>
    <row r="115" spans="2:7" s="12" customFormat="1" ht="18.75">
      <c r="B115" s="28"/>
      <c r="C115" s="21"/>
      <c r="D115" s="27"/>
      <c r="F115" s="27"/>
      <c r="G115" s="27"/>
    </row>
    <row r="118" spans="1:4" s="12" customFormat="1" ht="18.75">
      <c r="A118" s="29"/>
      <c r="B118" s="28"/>
      <c r="C118" s="21"/>
      <c r="D118" s="27"/>
    </row>
    <row r="119" spans="1:4" s="12" customFormat="1" ht="18.75">
      <c r="A119" s="30"/>
      <c r="B119" s="28"/>
      <c r="C119" s="21"/>
      <c r="D119" s="27"/>
    </row>
    <row r="120" ht="18.75">
      <c r="D120" s="27"/>
    </row>
  </sheetData>
  <sheetProtection/>
  <mergeCells count="21">
    <mergeCell ref="C5:E5"/>
    <mergeCell ref="C6:E6"/>
    <mergeCell ref="C7:E7"/>
    <mergeCell ref="C8:E8"/>
    <mergeCell ref="C1:E1"/>
    <mergeCell ref="C2:E2"/>
    <mergeCell ref="C3:E3"/>
    <mergeCell ref="C4:E4"/>
    <mergeCell ref="A11:E11"/>
    <mergeCell ref="A12:E12"/>
    <mergeCell ref="A13:E13"/>
    <mergeCell ref="A14:E14"/>
    <mergeCell ref="A15:E15"/>
    <mergeCell ref="D10:E10"/>
    <mergeCell ref="D20:E20"/>
    <mergeCell ref="A20:A21"/>
    <mergeCell ref="B20:B21"/>
    <mergeCell ref="C20:C21"/>
    <mergeCell ref="A113:C113"/>
    <mergeCell ref="A16:E16"/>
    <mergeCell ref="A18:E1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2021-03-19T06:46:29Z</dcterms:modified>
  <cp:category/>
  <cp:version/>
  <cp:contentType/>
  <cp:contentStatus/>
</cp:coreProperties>
</file>