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2020'!$12:$12</definedName>
  </definedNames>
  <calcPr fullCalcOnLoad="1"/>
</workbook>
</file>

<file path=xl/sharedStrings.xml><?xml version="1.0" encoding="utf-8"?>
<sst xmlns="http://schemas.openxmlformats.org/spreadsheetml/2006/main" count="223" uniqueCount="220">
  <si>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</si>
  <si>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</si>
  <si>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</si>
  <si>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</si>
  <si>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</si>
  <si>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</si>
  <si>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</si>
  <si>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</si>
  <si>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</si>
  <si>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</si>
  <si>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</si>
  <si>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</si>
  <si>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</si>
  <si>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</si>
  <si>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</si>
  <si>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</si>
  <si>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</si>
  <si>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</si>
  <si>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</si>
  <si>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</si>
  <si>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</si>
  <si>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</si>
  <si>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</si>
  <si>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</si>
  <si>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</si>
  <si>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</si>
  <si>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</si>
  <si>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</si>
  <si>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</si>
  <si>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</si>
  <si>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</si>
  <si>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</si>
  <si>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</si>
  <si>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</si>
  <si>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</si>
  <si>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</si>
  <si>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</si>
  <si>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</si>
  <si>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</si>
  <si>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</si>
  <si>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</si>
  <si>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</si>
  <si>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</si>
  <si>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</si>
  <si>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</si>
  <si>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</si>
  <si>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</si>
  <si>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</si>
  <si>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</si>
  <si>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</si>
  <si>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</si>
  <si>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</si>
  <si>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</si>
  <si>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</si>
  <si>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</si>
  <si>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</si>
  <si>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</si>
  <si>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</si>
  <si>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</si>
  <si>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</si>
  <si>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</si>
  <si>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</si>
  <si>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</si>
  <si>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</si>
  <si>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</si>
  <si>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</si>
  <si>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</si>
  <si>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</si>
  <si>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</si>
  <si>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</si>
  <si>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</si>
  <si>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</si>
  <si>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</si>
  <si>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</si>
  <si>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</si>
  <si>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</si>
  <si>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</si>
  <si>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</si>
  <si>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</si>
  <si>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</si>
  <si>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</si>
  <si>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</si>
  <si>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</si>
  <si>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</si>
  <si>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</si>
  <si>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</si>
  <si>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</si>
  <si>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</si>
  <si>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</si>
  <si>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</si>
  <si>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</si>
  <si>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</si>
  <si>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</si>
  <si>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</si>
  <si>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</si>
  <si>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</si>
  <si>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</si>
  <si>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</si>
  <si>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</si>
  <si>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</si>
  <si>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</si>
  <si>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</si>
  <si>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</si>
  <si>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</si>
  <si>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</si>
  <si>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</si>
  <si>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</si>
  <si>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</si>
  <si>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</si>
  <si>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</si>
  <si>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</si>
  <si>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</si>
  <si>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</si>
  <si>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</si>
  <si>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</si>
  <si>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</si>
  <si>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</si>
  <si>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</si>
  <si>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</si>
  <si>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</si>
  <si>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</si>
  <si>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</si>
  <si>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</si>
  <si>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</si>
  <si>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</si>
  <si>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</si>
  <si>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</si>
  <si>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</si>
  <si>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</si>
  <si>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</si>
  <si>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</si>
  <si>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</si>
  <si>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</si>
  <si>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</si>
  <si>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</si>
  <si>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</si>
  <si>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</si>
  <si>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</si>
  <si>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</si>
  <si>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</si>
  <si>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</si>
  <si>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</si>
  <si>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</si>
  <si>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</si>
  <si>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</si>
  <si>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</si>
  <si>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</si>
  <si>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</si>
  <si>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</si>
  <si>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</si>
  <si>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</si>
  <si>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</si>
  <si>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</si>
  <si>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</si>
  <si>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Приложение № 6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</si>
  <si>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</si>
  <si>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</si>
  <si>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</si>
  <si>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</si>
  <si>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</si>
  <si>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</si>
  <si>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</si>
  <si>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</si>
  <si>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</si>
  <si>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</si>
  <si>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</si>
  <si>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</si>
  <si>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</si>
  <si>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</si>
  <si>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</si>
  <si>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02 3 01 21000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</si>
  <si>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</si>
  <si>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</si>
  <si>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</si>
  <si>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</si>
  <si>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</si>
  <si>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</si>
  <si>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</si>
  <si>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</si>
  <si>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</si>
  <si>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</si>
  <si>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</si>
  <si>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</si>
  <si>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</si>
  <si>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</si>
  <si>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</si>
  <si>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</si>
  <si>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</si>
  <si>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</si>
  <si>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</si>
  <si>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</si>
  <si>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</si>
  <si>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</si>
  <si>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</si>
  <si>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</si>
  <si>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</si>
  <si>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</si>
  <si>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</si>
  <si>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</si>
  <si>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</si>
  <si>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</si>
  <si>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</si>
  <si>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</si>
  <si>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</si>
  <si>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</si>
  <si>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</si>
  <si>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</si>
  <si>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</si>
  <si>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</si>
  <si>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31 9 00 81980</t>
  </si>
  <si>
    <t>31 9 00 S1980</t>
  </si>
  <si>
    <t>31 9 00 81970</t>
  </si>
  <si>
    <t>31 9 00 S1970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</si>
  <si>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</si>
  <si>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</si>
  <si>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Благоустройство, ремонт и установка площадок для физкультурно-оздоровительных занятий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</si>
  <si>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 (Муниципальное бюджетное учреждение культуры "Южская клубная система" текущий ремонт котельной клуба д. Нефедово) 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</si>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</sst>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40" t="s">
        <v>154</v>
      </c>
      <c r="B1" s="40"/>
      <c r="C1" s="40"/>
      <c r="D1" s="40"/>
    </row>
    <row r="2" spans="1:4" ht="18.75">
      <c r="A2" s="40" t="s">
        <v>133</v>
      </c>
      <c r="B2" s="40"/>
      <c r="C2" s="40"/>
      <c r="D2" s="40"/>
    </row>
    <row r="3" spans="1:4" ht="18.75">
      <c r="A3" s="40" t="s">
        <v>134</v>
      </c>
      <c r="B3" s="40"/>
      <c r="C3" s="40"/>
      <c r="D3" s="40"/>
    </row>
    <row r="4" spans="1:4" ht="18.75">
      <c r="A4" s="40" t="s">
        <v>135</v>
      </c>
      <c r="B4" s="40"/>
      <c r="C4" s="40"/>
      <c r="D4" s="40"/>
    </row>
    <row r="5" spans="1:4" ht="18.75">
      <c r="A5" s="40" t="s">
        <v>136</v>
      </c>
      <c r="B5" s="40"/>
      <c r="C5" s="40"/>
      <c r="D5" s="40"/>
    </row>
    <row r="6" spans="1:4" ht="78" customHeight="1">
      <c r="A6" s="41" t="s">
        <v>155</v>
      </c>
      <c r="B6" s="41"/>
      <c r="C6" s="41"/>
      <c r="D6" s="41"/>
    </row>
    <row r="7" spans="1:4" ht="20.25" customHeight="1">
      <c r="A7" s="40" t="s">
        <v>219</v>
      </c>
      <c r="B7" s="40"/>
      <c r="C7" s="40"/>
      <c r="D7" s="40"/>
    </row>
    <row r="9" spans="1:4" s="4" customFormat="1" ht="136.5" customHeight="1">
      <c r="A9" s="39" t="s">
        <v>160</v>
      </c>
      <c r="B9" s="39"/>
      <c r="C9" s="39"/>
      <c r="D9" s="39"/>
    </row>
    <row r="10" spans="2:3" ht="18.75">
      <c r="B10" s="5"/>
      <c r="C10" s="5"/>
    </row>
    <row r="11" spans="1:4" ht="57" customHeight="1">
      <c r="A11" s="6" t="s">
        <v>156</v>
      </c>
      <c r="B11" s="6" t="s">
        <v>157</v>
      </c>
      <c r="C11" s="34" t="s">
        <v>158</v>
      </c>
      <c r="D11" s="9" t="s">
        <v>159</v>
      </c>
    </row>
    <row r="12" spans="1:4" s="2" customFormat="1" ht="18.75">
      <c r="A12" s="6">
        <v>1</v>
      </c>
      <c r="B12" s="6">
        <v>2</v>
      </c>
      <c r="C12" s="6">
        <v>3</v>
      </c>
      <c r="D12" s="27">
        <v>4</v>
      </c>
    </row>
    <row r="13" spans="1:4" s="11" customFormat="1" ht="56.25">
      <c r="A13" s="7" t="s">
        <v>106</v>
      </c>
      <c r="B13" s="8" t="s">
        <v>0</v>
      </c>
      <c r="C13" s="9"/>
      <c r="D13" s="10">
        <f>D14+D17</f>
        <v>23664293.71</v>
      </c>
    </row>
    <row r="14" spans="1:4" s="11" customFormat="1" ht="58.5" customHeight="1">
      <c r="A14" s="7" t="s">
        <v>21</v>
      </c>
      <c r="B14" s="8" t="s">
        <v>1</v>
      </c>
      <c r="C14" s="8"/>
      <c r="D14" s="10">
        <f>D15</f>
        <v>100000</v>
      </c>
    </row>
    <row r="15" spans="1:4" s="15" customFormat="1" ht="56.25">
      <c r="A15" s="12" t="s">
        <v>20</v>
      </c>
      <c r="B15" s="13" t="s">
        <v>19</v>
      </c>
      <c r="C15" s="13"/>
      <c r="D15" s="14">
        <f>D16</f>
        <v>100000</v>
      </c>
    </row>
    <row r="16" spans="1:4" ht="136.5" customHeight="1">
      <c r="A16" s="16" t="s">
        <v>146</v>
      </c>
      <c r="B16" s="9" t="s">
        <v>78</v>
      </c>
      <c r="C16" s="9">
        <v>600</v>
      </c>
      <c r="D16" s="17">
        <f>100000</f>
        <v>100000</v>
      </c>
    </row>
    <row r="17" spans="1:4" ht="58.5" customHeight="1">
      <c r="A17" s="7" t="s">
        <v>105</v>
      </c>
      <c r="B17" s="8" t="s">
        <v>2</v>
      </c>
      <c r="C17" s="9"/>
      <c r="D17" s="10">
        <f>D18</f>
        <v>23564293.71</v>
      </c>
    </row>
    <row r="18" spans="1:4" s="15" customFormat="1" ht="78" customHeight="1">
      <c r="A18" s="18" t="s">
        <v>24</v>
      </c>
      <c r="B18" s="13" t="s">
        <v>3</v>
      </c>
      <c r="C18" s="13"/>
      <c r="D18" s="14">
        <f>SUM(D19:D27)</f>
        <v>23564293.71</v>
      </c>
    </row>
    <row r="19" spans="1:4" ht="97.5" customHeight="1">
      <c r="A19" s="19" t="s">
        <v>147</v>
      </c>
      <c r="B19" s="9" t="s">
        <v>71</v>
      </c>
      <c r="C19" s="9">
        <v>600</v>
      </c>
      <c r="D19" s="17">
        <f>16828896.79</f>
        <v>16828896.79</v>
      </c>
    </row>
    <row r="20" spans="1:4" ht="60" customHeight="1">
      <c r="A20" s="16" t="s">
        <v>31</v>
      </c>
      <c r="B20" s="9" t="s">
        <v>70</v>
      </c>
      <c r="C20" s="9">
        <v>600</v>
      </c>
      <c r="D20" s="17">
        <f>33440</f>
        <v>33440</v>
      </c>
    </row>
    <row r="21" spans="1:4" ht="58.5" customHeight="1">
      <c r="A21" s="16" t="s">
        <v>32</v>
      </c>
      <c r="B21" s="9" t="s">
        <v>79</v>
      </c>
      <c r="C21" s="9">
        <v>600</v>
      </c>
      <c r="D21" s="17">
        <f>5280</f>
        <v>5280</v>
      </c>
    </row>
    <row r="22" spans="1:4" ht="79.5" customHeight="1">
      <c r="A22" s="16" t="s">
        <v>200</v>
      </c>
      <c r="B22" s="9" t="s">
        <v>80</v>
      </c>
      <c r="C22" s="9">
        <v>600</v>
      </c>
      <c r="D22" s="17">
        <f>200000+318928</f>
        <v>518928</v>
      </c>
    </row>
    <row r="23" spans="1:4" ht="79.5" customHeight="1">
      <c r="A23" s="19" t="s">
        <v>33</v>
      </c>
      <c r="B23" s="9" t="s">
        <v>81</v>
      </c>
      <c r="C23" s="9">
        <v>200</v>
      </c>
      <c r="D23" s="17">
        <f>77000</f>
        <v>77000</v>
      </c>
    </row>
    <row r="24" spans="1:4" ht="79.5" customHeight="1">
      <c r="A24" s="19" t="s">
        <v>34</v>
      </c>
      <c r="B24" s="9" t="s">
        <v>82</v>
      </c>
      <c r="C24" s="9">
        <v>200</v>
      </c>
      <c r="D24" s="17">
        <f>128840</f>
        <v>128840</v>
      </c>
    </row>
    <row r="25" spans="1:4" ht="96.75" customHeight="1">
      <c r="A25" s="19" t="s">
        <v>194</v>
      </c>
      <c r="B25" s="9" t="s">
        <v>195</v>
      </c>
      <c r="C25" s="9">
        <v>600</v>
      </c>
      <c r="D25" s="17">
        <f>150000</f>
        <v>150000</v>
      </c>
    </row>
    <row r="26" spans="1:4" ht="135" customHeight="1">
      <c r="A26" s="16" t="s">
        <v>196</v>
      </c>
      <c r="B26" s="9" t="s">
        <v>197</v>
      </c>
      <c r="C26" s="9">
        <v>600</v>
      </c>
      <c r="D26" s="17">
        <f>4700258</f>
        <v>4700258</v>
      </c>
    </row>
    <row r="27" spans="1:7" ht="193.5" customHeight="1">
      <c r="A27" s="19" t="s">
        <v>148</v>
      </c>
      <c r="B27" s="9" t="s">
        <v>72</v>
      </c>
      <c r="C27" s="9">
        <v>600</v>
      </c>
      <c r="D27" s="17">
        <f>1121650.92</f>
        <v>1121650.92</v>
      </c>
      <c r="E27" s="23"/>
      <c r="F27" s="30"/>
      <c r="G27" s="30"/>
    </row>
    <row r="28" spans="1:4" s="11" customFormat="1" ht="75">
      <c r="A28" s="7" t="s">
        <v>107</v>
      </c>
      <c r="B28" s="8" t="s">
        <v>4</v>
      </c>
      <c r="C28" s="8"/>
      <c r="D28" s="10">
        <f>D29+D40+D49+D60+D63+D66+D75</f>
        <v>45002191.260000005</v>
      </c>
    </row>
    <row r="29" spans="1:4" s="11" customFormat="1" ht="56.25">
      <c r="A29" s="7" t="s">
        <v>36</v>
      </c>
      <c r="B29" s="8" t="s">
        <v>5</v>
      </c>
      <c r="C29" s="8"/>
      <c r="D29" s="10">
        <f>D30</f>
        <v>5589413.880000001</v>
      </c>
    </row>
    <row r="30" spans="1:4" s="15" customFormat="1" ht="78" customHeight="1">
      <c r="A30" s="18" t="s">
        <v>25</v>
      </c>
      <c r="B30" s="13" t="s">
        <v>6</v>
      </c>
      <c r="C30" s="13"/>
      <c r="D30" s="14">
        <f>SUM(D31:D39)</f>
        <v>5589413.880000001</v>
      </c>
    </row>
    <row r="31" spans="1:4" ht="75">
      <c r="A31" s="19" t="s">
        <v>37</v>
      </c>
      <c r="B31" s="9" t="s">
        <v>73</v>
      </c>
      <c r="C31" s="9">
        <v>200</v>
      </c>
      <c r="D31" s="17">
        <f>230000</f>
        <v>230000</v>
      </c>
    </row>
    <row r="32" spans="1:4" ht="112.5">
      <c r="A32" s="19" t="s">
        <v>98</v>
      </c>
      <c r="B32" s="9" t="s">
        <v>83</v>
      </c>
      <c r="C32" s="9">
        <v>200</v>
      </c>
      <c r="D32" s="17">
        <f>1200000</f>
        <v>1200000</v>
      </c>
    </row>
    <row r="33" spans="1:4" ht="96.75" customHeight="1">
      <c r="A33" s="19" t="s">
        <v>129</v>
      </c>
      <c r="B33" s="9" t="s">
        <v>130</v>
      </c>
      <c r="C33" s="9">
        <v>200</v>
      </c>
      <c r="D33" s="17">
        <f>60000</f>
        <v>60000</v>
      </c>
    </row>
    <row r="34" spans="1:4" ht="75">
      <c r="A34" s="19" t="s">
        <v>121</v>
      </c>
      <c r="B34" s="9" t="s">
        <v>122</v>
      </c>
      <c r="C34" s="9">
        <v>200</v>
      </c>
      <c r="D34" s="17">
        <f>100103</f>
        <v>100103</v>
      </c>
    </row>
    <row r="35" spans="1:4" ht="78" customHeight="1">
      <c r="A35" s="19" t="s">
        <v>173</v>
      </c>
      <c r="B35" s="9" t="s">
        <v>174</v>
      </c>
      <c r="C35" s="9">
        <v>200</v>
      </c>
      <c r="D35" s="17">
        <f>353572</f>
        <v>353572</v>
      </c>
    </row>
    <row r="36" spans="1:4" ht="134.25" customHeight="1">
      <c r="A36" s="16" t="s">
        <v>175</v>
      </c>
      <c r="B36" s="9" t="s">
        <v>176</v>
      </c>
      <c r="C36" s="9">
        <v>200</v>
      </c>
      <c r="D36" s="17">
        <f>300000</f>
        <v>300000</v>
      </c>
    </row>
    <row r="37" spans="1:4" ht="114.75" customHeight="1">
      <c r="A37" s="19" t="s">
        <v>201</v>
      </c>
      <c r="B37" s="9" t="s">
        <v>177</v>
      </c>
      <c r="C37" s="9">
        <v>200</v>
      </c>
      <c r="D37" s="17">
        <f>2046140.36</f>
        <v>2046140.36</v>
      </c>
    </row>
    <row r="38" spans="1:4" ht="120" customHeight="1">
      <c r="A38" s="16" t="s">
        <v>178</v>
      </c>
      <c r="B38" s="9" t="s">
        <v>179</v>
      </c>
      <c r="C38" s="9">
        <v>400</v>
      </c>
      <c r="D38" s="17">
        <f>1099598.52</f>
        <v>1099598.52</v>
      </c>
    </row>
    <row r="39" spans="1:4" ht="270.75" customHeight="1">
      <c r="A39" s="16" t="s">
        <v>202</v>
      </c>
      <c r="B39" s="9" t="s">
        <v>203</v>
      </c>
      <c r="C39" s="9">
        <v>800</v>
      </c>
      <c r="D39" s="17">
        <f>200000</f>
        <v>200000</v>
      </c>
    </row>
    <row r="40" spans="1:4" s="15" customFormat="1" ht="37.5">
      <c r="A40" s="7" t="s">
        <v>38</v>
      </c>
      <c r="B40" s="8" t="s">
        <v>7</v>
      </c>
      <c r="C40" s="13"/>
      <c r="D40" s="10">
        <f>D41</f>
        <v>12284820.85</v>
      </c>
    </row>
    <row r="41" spans="1:4" s="15" customFormat="1" ht="56.25">
      <c r="A41" s="18" t="s">
        <v>35</v>
      </c>
      <c r="B41" s="13" t="s">
        <v>8</v>
      </c>
      <c r="C41" s="13"/>
      <c r="D41" s="14">
        <f>SUM(D42:D48)</f>
        <v>12284820.85</v>
      </c>
    </row>
    <row r="42" spans="1:7" ht="114.75" customHeight="1">
      <c r="A42" s="19" t="s">
        <v>104</v>
      </c>
      <c r="B42" s="9" t="s">
        <v>74</v>
      </c>
      <c r="C42" s="9">
        <v>200</v>
      </c>
      <c r="D42" s="17">
        <f>2993648.79</f>
        <v>2993648.79</v>
      </c>
      <c r="E42" s="23"/>
      <c r="F42" s="30"/>
      <c r="G42" s="30"/>
    </row>
    <row r="43" spans="1:4" ht="96.75" customHeight="1">
      <c r="A43" s="19" t="s">
        <v>149</v>
      </c>
      <c r="B43" s="9" t="s">
        <v>84</v>
      </c>
      <c r="C43" s="9">
        <v>200</v>
      </c>
      <c r="D43" s="17">
        <f>1829257</f>
        <v>1829257</v>
      </c>
    </row>
    <row r="44" spans="1:7" ht="97.5" customHeight="1">
      <c r="A44" s="19" t="s">
        <v>150</v>
      </c>
      <c r="B44" s="9" t="s">
        <v>85</v>
      </c>
      <c r="C44" s="9">
        <v>200</v>
      </c>
      <c r="D44" s="17">
        <f>6300000</f>
        <v>6300000</v>
      </c>
      <c r="E44" s="23"/>
      <c r="F44" s="30"/>
      <c r="G44" s="30"/>
    </row>
    <row r="45" spans="1:4" ht="63" customHeight="1">
      <c r="A45" s="19" t="s">
        <v>151</v>
      </c>
      <c r="B45" s="9" t="s">
        <v>86</v>
      </c>
      <c r="C45" s="9">
        <v>200</v>
      </c>
      <c r="D45" s="17">
        <f>142242.06</f>
        <v>142242.06</v>
      </c>
    </row>
    <row r="46" spans="1:7" ht="58.5" customHeight="1">
      <c r="A46" s="19" t="s">
        <v>39</v>
      </c>
      <c r="B46" s="9" t="s">
        <v>87</v>
      </c>
      <c r="C46" s="9">
        <v>200</v>
      </c>
      <c r="D46" s="17">
        <f>254873</f>
        <v>254873</v>
      </c>
      <c r="E46" s="23"/>
      <c r="F46" s="30"/>
      <c r="G46" s="30"/>
    </row>
    <row r="47" spans="1:7" ht="77.25" customHeight="1">
      <c r="A47" s="19" t="s">
        <v>182</v>
      </c>
      <c r="B47" s="9" t="s">
        <v>183</v>
      </c>
      <c r="C47" s="9">
        <v>200</v>
      </c>
      <c r="D47" s="17">
        <f>525000</f>
        <v>525000</v>
      </c>
      <c r="E47" s="23"/>
      <c r="F47" s="30"/>
      <c r="G47" s="30"/>
    </row>
    <row r="48" spans="1:7" ht="135" customHeight="1">
      <c r="A48" s="16" t="s">
        <v>184</v>
      </c>
      <c r="B48" s="9" t="s">
        <v>185</v>
      </c>
      <c r="C48" s="9">
        <v>200</v>
      </c>
      <c r="D48" s="17">
        <f>239800</f>
        <v>239800</v>
      </c>
      <c r="E48" s="23"/>
      <c r="F48" s="30"/>
      <c r="G48" s="30"/>
    </row>
    <row r="49" spans="1:4" ht="56.25">
      <c r="A49" s="7" t="s">
        <v>99</v>
      </c>
      <c r="B49" s="8" t="s">
        <v>9</v>
      </c>
      <c r="C49" s="9"/>
      <c r="D49" s="10">
        <f>D50+D58</f>
        <v>20694328.230000004</v>
      </c>
    </row>
    <row r="50" spans="1:4" s="20" customFormat="1" ht="56.25">
      <c r="A50" s="18" t="s">
        <v>26</v>
      </c>
      <c r="B50" s="13" t="s">
        <v>10</v>
      </c>
      <c r="C50" s="13"/>
      <c r="D50" s="14">
        <f>SUM(D51:D57)</f>
        <v>17870328.900000002</v>
      </c>
    </row>
    <row r="51" spans="1:4" ht="56.25">
      <c r="A51" s="19" t="s">
        <v>40</v>
      </c>
      <c r="B51" s="9" t="s">
        <v>88</v>
      </c>
      <c r="C51" s="9">
        <v>200</v>
      </c>
      <c r="D51" s="17">
        <f>14409682.2</f>
        <v>14409682.2</v>
      </c>
    </row>
    <row r="52" spans="1:7" ht="138" customHeight="1">
      <c r="A52" s="19" t="s">
        <v>41</v>
      </c>
      <c r="B52" s="9" t="s">
        <v>89</v>
      </c>
      <c r="C52" s="9">
        <v>200</v>
      </c>
      <c r="D52" s="17">
        <f>575372.76</f>
        <v>575372.76</v>
      </c>
      <c r="E52" s="31"/>
      <c r="F52" s="30"/>
      <c r="G52" s="30"/>
    </row>
    <row r="53" spans="1:7" ht="133.5" customHeight="1">
      <c r="A53" s="16" t="s">
        <v>171</v>
      </c>
      <c r="B53" s="9" t="s">
        <v>172</v>
      </c>
      <c r="C53" s="9">
        <v>200</v>
      </c>
      <c r="D53" s="17">
        <f>342600</f>
        <v>342600</v>
      </c>
      <c r="E53" s="31"/>
      <c r="F53" s="30"/>
      <c r="G53" s="30"/>
    </row>
    <row r="54" spans="1:7" ht="97.5" customHeight="1">
      <c r="A54" s="19" t="s">
        <v>167</v>
      </c>
      <c r="B54" s="9" t="s">
        <v>168</v>
      </c>
      <c r="C54" s="9">
        <v>200</v>
      </c>
      <c r="D54" s="17">
        <v>1209150.55</v>
      </c>
      <c r="E54" s="31"/>
      <c r="F54" s="30"/>
      <c r="G54" s="30"/>
    </row>
    <row r="55" spans="1:7" ht="96.75" customHeight="1">
      <c r="A55" s="19" t="s">
        <v>169</v>
      </c>
      <c r="B55" s="9" t="s">
        <v>170</v>
      </c>
      <c r="C55" s="9">
        <v>200</v>
      </c>
      <c r="D55" s="17">
        <f>1392929.23+58.86-158361.4-738934.26</f>
        <v>495692.43000000017</v>
      </c>
      <c r="E55" s="31"/>
      <c r="F55" s="30"/>
      <c r="G55" s="30"/>
    </row>
    <row r="56" spans="1:7" ht="96.75" customHeight="1">
      <c r="A56" s="19" t="s">
        <v>204</v>
      </c>
      <c r="B56" s="9" t="s">
        <v>205</v>
      </c>
      <c r="C56" s="9">
        <v>200</v>
      </c>
      <c r="D56" s="17">
        <f>738934.26</f>
        <v>738934.26</v>
      </c>
      <c r="E56" s="31"/>
      <c r="F56" s="30"/>
      <c r="G56" s="30"/>
    </row>
    <row r="57" spans="1:7" ht="173.25" customHeight="1">
      <c r="A57" s="16" t="s">
        <v>206</v>
      </c>
      <c r="B57" s="9" t="s">
        <v>207</v>
      </c>
      <c r="C57" s="9">
        <v>200</v>
      </c>
      <c r="D57" s="17">
        <v>98896.7</v>
      </c>
      <c r="E57" s="31"/>
      <c r="F57" s="30"/>
      <c r="G57" s="30"/>
    </row>
    <row r="58" spans="1:7" s="15" customFormat="1" ht="60" customHeight="1">
      <c r="A58" s="18" t="s">
        <v>142</v>
      </c>
      <c r="B58" s="13" t="s">
        <v>143</v>
      </c>
      <c r="C58" s="13"/>
      <c r="D58" s="14">
        <f>D59</f>
        <v>2823999.33</v>
      </c>
      <c r="E58" s="32"/>
      <c r="F58" s="33"/>
      <c r="G58" s="33"/>
    </row>
    <row r="59" spans="1:7" ht="118.5" customHeight="1">
      <c r="A59" s="19" t="s">
        <v>144</v>
      </c>
      <c r="B59" s="9" t="s">
        <v>145</v>
      </c>
      <c r="C59" s="9">
        <v>200</v>
      </c>
      <c r="D59" s="17">
        <f>2000000+824058.19-58.86</f>
        <v>2823999.33</v>
      </c>
      <c r="E59" s="31"/>
      <c r="F59" s="30"/>
      <c r="G59" s="30"/>
    </row>
    <row r="60" spans="1:4" ht="56.25">
      <c r="A60" s="7" t="s">
        <v>100</v>
      </c>
      <c r="B60" s="8" t="s">
        <v>22</v>
      </c>
      <c r="C60" s="8"/>
      <c r="D60" s="10">
        <f>D61</f>
        <v>389044</v>
      </c>
    </row>
    <row r="61" spans="1:4" s="15" customFormat="1" ht="37.5">
      <c r="A61" s="18" t="s">
        <v>28</v>
      </c>
      <c r="B61" s="13" t="s">
        <v>23</v>
      </c>
      <c r="C61" s="13"/>
      <c r="D61" s="14">
        <f>D62</f>
        <v>389044</v>
      </c>
    </row>
    <row r="62" spans="1:4" ht="75">
      <c r="A62" s="19" t="s">
        <v>42</v>
      </c>
      <c r="B62" s="9" t="s">
        <v>90</v>
      </c>
      <c r="C62" s="9">
        <v>200</v>
      </c>
      <c r="D62" s="17">
        <f>389044</f>
        <v>389044</v>
      </c>
    </row>
    <row r="63" spans="1:4" ht="115.5" customHeight="1">
      <c r="A63" s="7" t="s">
        <v>153</v>
      </c>
      <c r="B63" s="8" t="s">
        <v>43</v>
      </c>
      <c r="C63" s="8"/>
      <c r="D63" s="10">
        <f>D64</f>
        <v>2400000</v>
      </c>
    </row>
    <row r="64" spans="1:4" s="15" customFormat="1" ht="59.25" customHeight="1">
      <c r="A64" s="18" t="s">
        <v>45</v>
      </c>
      <c r="B64" s="13" t="s">
        <v>44</v>
      </c>
      <c r="C64" s="13"/>
      <c r="D64" s="14">
        <f>D65</f>
        <v>2400000</v>
      </c>
    </row>
    <row r="65" spans="1:4" ht="115.5" customHeight="1">
      <c r="A65" s="16" t="s">
        <v>152</v>
      </c>
      <c r="B65" s="9" t="s">
        <v>77</v>
      </c>
      <c r="C65" s="9">
        <v>800</v>
      </c>
      <c r="D65" s="17">
        <f>2400000</f>
        <v>2400000</v>
      </c>
    </row>
    <row r="66" spans="1:4" s="20" customFormat="1" ht="56.25">
      <c r="A66" s="7" t="s">
        <v>58</v>
      </c>
      <c r="B66" s="8" t="s">
        <v>59</v>
      </c>
      <c r="C66" s="9"/>
      <c r="D66" s="10">
        <f>D67+D71+D73</f>
        <v>193900</v>
      </c>
    </row>
    <row r="67" spans="1:4" s="20" customFormat="1" ht="40.5" customHeight="1">
      <c r="A67" s="18" t="s">
        <v>60</v>
      </c>
      <c r="B67" s="13" t="s">
        <v>56</v>
      </c>
      <c r="C67" s="13"/>
      <c r="D67" s="14">
        <f>SUM(D68:D70)</f>
        <v>106000</v>
      </c>
    </row>
    <row r="68" spans="1:4" s="11" customFormat="1" ht="57.75" customHeight="1">
      <c r="A68" s="19" t="s">
        <v>123</v>
      </c>
      <c r="B68" s="9" t="s">
        <v>124</v>
      </c>
      <c r="C68" s="9">
        <v>200</v>
      </c>
      <c r="D68" s="17">
        <f>25000</f>
        <v>25000</v>
      </c>
    </row>
    <row r="69" spans="1:4" ht="96.75" customHeight="1">
      <c r="A69" s="19" t="s">
        <v>131</v>
      </c>
      <c r="B69" s="9" t="s">
        <v>91</v>
      </c>
      <c r="C69" s="9">
        <v>200</v>
      </c>
      <c r="D69" s="17">
        <f>72000</f>
        <v>72000</v>
      </c>
    </row>
    <row r="70" spans="1:4" ht="98.25" customHeight="1">
      <c r="A70" s="19" t="s">
        <v>61</v>
      </c>
      <c r="B70" s="9" t="s">
        <v>92</v>
      </c>
      <c r="C70" s="9">
        <v>200</v>
      </c>
      <c r="D70" s="17">
        <f>9000</f>
        <v>9000</v>
      </c>
    </row>
    <row r="71" spans="1:4" s="15" customFormat="1" ht="42" customHeight="1">
      <c r="A71" s="18" t="s">
        <v>27</v>
      </c>
      <c r="B71" s="13" t="s">
        <v>66</v>
      </c>
      <c r="C71" s="9"/>
      <c r="D71" s="14">
        <f>D72</f>
        <v>27900</v>
      </c>
    </row>
    <row r="72" spans="1:4" ht="96.75" customHeight="1">
      <c r="A72" s="19" t="s">
        <v>57</v>
      </c>
      <c r="B72" s="9" t="s">
        <v>93</v>
      </c>
      <c r="C72" s="9">
        <v>200</v>
      </c>
      <c r="D72" s="17">
        <f>27900</f>
        <v>27900</v>
      </c>
    </row>
    <row r="73" spans="1:4" s="15" customFormat="1" ht="75">
      <c r="A73" s="18" t="s">
        <v>125</v>
      </c>
      <c r="B73" s="13" t="s">
        <v>126</v>
      </c>
      <c r="C73" s="13"/>
      <c r="D73" s="14">
        <f>D74</f>
        <v>60000</v>
      </c>
    </row>
    <row r="74" spans="1:4" ht="117.75" customHeight="1">
      <c r="A74" s="19" t="s">
        <v>127</v>
      </c>
      <c r="B74" s="9" t="s">
        <v>128</v>
      </c>
      <c r="C74" s="9">
        <v>200</v>
      </c>
      <c r="D74" s="17">
        <f>60000</f>
        <v>60000</v>
      </c>
    </row>
    <row r="75" spans="1:4" s="20" customFormat="1" ht="115.5" customHeight="1">
      <c r="A75" s="7" t="s">
        <v>111</v>
      </c>
      <c r="B75" s="8" t="s">
        <v>112</v>
      </c>
      <c r="C75" s="8"/>
      <c r="D75" s="10">
        <f>D76</f>
        <v>3450684.3</v>
      </c>
    </row>
    <row r="76" spans="1:4" s="15" customFormat="1" ht="75">
      <c r="A76" s="18" t="s">
        <v>113</v>
      </c>
      <c r="B76" s="13" t="s">
        <v>114</v>
      </c>
      <c r="C76" s="13"/>
      <c r="D76" s="14">
        <f>SUM(D77:D78)</f>
        <v>3450684.3</v>
      </c>
    </row>
    <row r="77" spans="1:4" ht="132.75" customHeight="1">
      <c r="A77" s="16" t="s">
        <v>115</v>
      </c>
      <c r="B77" s="9" t="s">
        <v>116</v>
      </c>
      <c r="C77" s="9">
        <v>100</v>
      </c>
      <c r="D77" s="17">
        <f>3315406.3</f>
        <v>3315406.3</v>
      </c>
    </row>
    <row r="78" spans="1:4" ht="93.75">
      <c r="A78" s="19" t="s">
        <v>117</v>
      </c>
      <c r="B78" s="9" t="s">
        <v>116</v>
      </c>
      <c r="C78" s="9">
        <v>200</v>
      </c>
      <c r="D78" s="17">
        <f>135278</f>
        <v>135278</v>
      </c>
    </row>
    <row r="79" spans="1:4" ht="37.5">
      <c r="A79" s="7" t="s">
        <v>108</v>
      </c>
      <c r="B79" s="8" t="s">
        <v>11</v>
      </c>
      <c r="C79" s="9"/>
      <c r="D79" s="10">
        <f>D80+D84</f>
        <v>751315.79</v>
      </c>
    </row>
    <row r="80" spans="1:4" ht="96.75" customHeight="1">
      <c r="A80" s="7" t="s">
        <v>110</v>
      </c>
      <c r="B80" s="8" t="s">
        <v>12</v>
      </c>
      <c r="C80" s="9"/>
      <c r="D80" s="10">
        <f>D81</f>
        <v>151500</v>
      </c>
    </row>
    <row r="81" spans="1:4" s="20" customFormat="1" ht="56.25">
      <c r="A81" s="18" t="s">
        <v>67</v>
      </c>
      <c r="B81" s="13" t="s">
        <v>13</v>
      </c>
      <c r="C81" s="13"/>
      <c r="D81" s="14">
        <f>SUM(D82:D83)</f>
        <v>151500</v>
      </c>
    </row>
    <row r="82" spans="1:4" ht="100.5" customHeight="1">
      <c r="A82" s="19" t="s">
        <v>62</v>
      </c>
      <c r="B82" s="9" t="s">
        <v>94</v>
      </c>
      <c r="C82" s="9">
        <v>200</v>
      </c>
      <c r="D82" s="17">
        <f>1500</f>
        <v>1500</v>
      </c>
    </row>
    <row r="83" spans="1:4" ht="115.5" customHeight="1">
      <c r="A83" s="19" t="s">
        <v>218</v>
      </c>
      <c r="B83" s="9" t="s">
        <v>208</v>
      </c>
      <c r="C83" s="9">
        <v>200</v>
      </c>
      <c r="D83" s="17">
        <f>150000</f>
        <v>150000</v>
      </c>
    </row>
    <row r="84" spans="1:4" ht="76.5" customHeight="1">
      <c r="A84" s="7" t="s">
        <v>63</v>
      </c>
      <c r="B84" s="8" t="s">
        <v>14</v>
      </c>
      <c r="C84" s="9"/>
      <c r="D84" s="10">
        <f>D85</f>
        <v>599815.79</v>
      </c>
    </row>
    <row r="85" spans="1:4" s="20" customFormat="1" ht="56.25">
      <c r="A85" s="18" t="s">
        <v>68</v>
      </c>
      <c r="B85" s="13" t="s">
        <v>15</v>
      </c>
      <c r="C85" s="13"/>
      <c r="D85" s="14">
        <f>SUM(D86:D88)</f>
        <v>599815.79</v>
      </c>
    </row>
    <row r="86" spans="1:4" ht="96" customHeight="1">
      <c r="A86" s="19" t="s">
        <v>64</v>
      </c>
      <c r="B86" s="9" t="s">
        <v>95</v>
      </c>
      <c r="C86" s="9">
        <v>200</v>
      </c>
      <c r="D86" s="17">
        <f>211500</f>
        <v>211500</v>
      </c>
    </row>
    <row r="87" spans="1:4" ht="134.25" customHeight="1">
      <c r="A87" s="19" t="s">
        <v>69</v>
      </c>
      <c r="B87" s="9" t="s">
        <v>96</v>
      </c>
      <c r="C87" s="9">
        <v>200</v>
      </c>
      <c r="D87" s="17">
        <f>12000</f>
        <v>12000</v>
      </c>
    </row>
    <row r="88" spans="1:4" ht="56.25">
      <c r="A88" s="19" t="s">
        <v>65</v>
      </c>
      <c r="B88" s="9" t="s">
        <v>97</v>
      </c>
      <c r="C88" s="9">
        <v>800</v>
      </c>
      <c r="D88" s="17">
        <f>400000-23684.21</f>
        <v>376315.79</v>
      </c>
    </row>
    <row r="89" spans="1:4" ht="75">
      <c r="A89" s="7" t="s">
        <v>109</v>
      </c>
      <c r="B89" s="8" t="s">
        <v>46</v>
      </c>
      <c r="C89" s="9"/>
      <c r="D89" s="10">
        <f>D90+D93</f>
        <v>1400012.27</v>
      </c>
    </row>
    <row r="90" spans="1:4" ht="37.5">
      <c r="A90" s="7" t="s">
        <v>47</v>
      </c>
      <c r="B90" s="8" t="s">
        <v>48</v>
      </c>
      <c r="C90" s="9"/>
      <c r="D90" s="10">
        <f>D91</f>
        <v>1041212.27</v>
      </c>
    </row>
    <row r="91" spans="1:4" s="15" customFormat="1" ht="37.5">
      <c r="A91" s="18" t="s">
        <v>49</v>
      </c>
      <c r="B91" s="13" t="s">
        <v>52</v>
      </c>
      <c r="C91" s="13"/>
      <c r="D91" s="14">
        <f>SUM(D92:D92)</f>
        <v>1041212.27</v>
      </c>
    </row>
    <row r="92" spans="1:4" ht="59.25" customHeight="1">
      <c r="A92" s="19" t="s">
        <v>53</v>
      </c>
      <c r="B92" s="9" t="s">
        <v>120</v>
      </c>
      <c r="C92" s="9">
        <v>300</v>
      </c>
      <c r="D92" s="17">
        <f>1041212.27</f>
        <v>1041212.27</v>
      </c>
    </row>
    <row r="93" spans="1:4" ht="56.25">
      <c r="A93" s="7" t="s">
        <v>54</v>
      </c>
      <c r="B93" s="8" t="s">
        <v>51</v>
      </c>
      <c r="C93" s="9"/>
      <c r="D93" s="10">
        <f>D94</f>
        <v>358800</v>
      </c>
    </row>
    <row r="94" spans="1:4" s="15" customFormat="1" ht="56.25">
      <c r="A94" s="18" t="s">
        <v>50</v>
      </c>
      <c r="B94" s="13" t="s">
        <v>55</v>
      </c>
      <c r="C94" s="13"/>
      <c r="D94" s="14">
        <f>SUM(D95:D95)</f>
        <v>358800</v>
      </c>
    </row>
    <row r="95" spans="1:4" ht="135" customHeight="1">
      <c r="A95" s="19" t="s">
        <v>118</v>
      </c>
      <c r="B95" s="9" t="s">
        <v>119</v>
      </c>
      <c r="C95" s="9">
        <v>300</v>
      </c>
      <c r="D95" s="17">
        <f>358800</f>
        <v>358800</v>
      </c>
    </row>
    <row r="96" spans="1:4" s="28" customFormat="1" ht="78.75" customHeight="1">
      <c r="A96" s="35" t="s">
        <v>186</v>
      </c>
      <c r="B96" s="8" t="s">
        <v>187</v>
      </c>
      <c r="C96" s="8"/>
      <c r="D96" s="10">
        <f>D97</f>
        <v>55850000</v>
      </c>
    </row>
    <row r="97" spans="1:4" s="11" customFormat="1" ht="42.75" customHeight="1">
      <c r="A97" s="35" t="s">
        <v>188</v>
      </c>
      <c r="B97" s="8" t="s">
        <v>189</v>
      </c>
      <c r="C97" s="8"/>
      <c r="D97" s="10">
        <f>D98</f>
        <v>55850000</v>
      </c>
    </row>
    <row r="98" spans="1:4" s="37" customFormat="1" ht="42.75" customHeight="1">
      <c r="A98" s="36" t="s">
        <v>190</v>
      </c>
      <c r="B98" s="13" t="s">
        <v>191</v>
      </c>
      <c r="C98" s="13"/>
      <c r="D98" s="14">
        <f>D99</f>
        <v>55850000</v>
      </c>
    </row>
    <row r="99" spans="1:4" ht="117.75" customHeight="1">
      <c r="A99" s="19" t="s">
        <v>192</v>
      </c>
      <c r="B99" s="9" t="s">
        <v>193</v>
      </c>
      <c r="C99" s="9">
        <v>200</v>
      </c>
      <c r="D99" s="17">
        <f>50000+55800000</f>
        <v>55850000</v>
      </c>
    </row>
    <row r="100" spans="1:4" s="28" customFormat="1" ht="39.75" customHeight="1">
      <c r="A100" s="29" t="s">
        <v>140</v>
      </c>
      <c r="B100" s="8" t="s">
        <v>141</v>
      </c>
      <c r="C100" s="8"/>
      <c r="D100" s="10">
        <f>D101</f>
        <v>2418434.45</v>
      </c>
    </row>
    <row r="101" spans="1:4" s="11" customFormat="1" ht="56.25">
      <c r="A101" s="7" t="s">
        <v>29</v>
      </c>
      <c r="B101" s="8" t="s">
        <v>16</v>
      </c>
      <c r="C101" s="9"/>
      <c r="D101" s="10">
        <f>SUM(D102:D105)</f>
        <v>2418434.45</v>
      </c>
    </row>
    <row r="102" spans="1:4" ht="135" customHeight="1">
      <c r="A102" s="19" t="s">
        <v>132</v>
      </c>
      <c r="B102" s="9" t="s">
        <v>17</v>
      </c>
      <c r="C102" s="9">
        <v>100</v>
      </c>
      <c r="D102" s="17">
        <f>731884.6</f>
        <v>731884.6</v>
      </c>
    </row>
    <row r="103" spans="1:4" ht="136.5" customHeight="1">
      <c r="A103" s="19" t="s">
        <v>101</v>
      </c>
      <c r="B103" s="9" t="s">
        <v>75</v>
      </c>
      <c r="C103" s="9">
        <v>100</v>
      </c>
      <c r="D103" s="17">
        <f>1172083.85</f>
        <v>1172083.85</v>
      </c>
    </row>
    <row r="104" spans="1:4" ht="96.75" customHeight="1">
      <c r="A104" s="19" t="s">
        <v>102</v>
      </c>
      <c r="B104" s="9" t="s">
        <v>75</v>
      </c>
      <c r="C104" s="9">
        <v>200</v>
      </c>
      <c r="D104" s="17">
        <f>484466</f>
        <v>484466</v>
      </c>
    </row>
    <row r="105" spans="1:4" ht="61.5" customHeight="1">
      <c r="A105" s="19" t="s">
        <v>198</v>
      </c>
      <c r="B105" s="9" t="s">
        <v>199</v>
      </c>
      <c r="C105" s="9">
        <v>800</v>
      </c>
      <c r="D105" s="17">
        <f>30000</f>
        <v>30000</v>
      </c>
    </row>
    <row r="106" spans="1:4" s="28" customFormat="1" ht="56.25">
      <c r="A106" s="7" t="s">
        <v>138</v>
      </c>
      <c r="B106" s="8" t="s">
        <v>139</v>
      </c>
      <c r="C106" s="8"/>
      <c r="D106" s="10">
        <f>D107</f>
        <v>2197148.91</v>
      </c>
    </row>
    <row r="107" spans="1:4" s="15" customFormat="1" ht="75">
      <c r="A107" s="7" t="s">
        <v>30</v>
      </c>
      <c r="B107" s="8" t="s">
        <v>18</v>
      </c>
      <c r="C107" s="13"/>
      <c r="D107" s="10">
        <f>SUM(D108:D117)</f>
        <v>2197148.91</v>
      </c>
    </row>
    <row r="108" spans="1:4" s="15" customFormat="1" ht="37.5">
      <c r="A108" s="19" t="s">
        <v>163</v>
      </c>
      <c r="B108" s="9" t="s">
        <v>164</v>
      </c>
      <c r="C108" s="9">
        <v>800</v>
      </c>
      <c r="D108" s="17">
        <f>70000</f>
        <v>70000</v>
      </c>
    </row>
    <row r="109" spans="1:4" s="15" customFormat="1" ht="100.5" customHeight="1">
      <c r="A109" s="19" t="s">
        <v>180</v>
      </c>
      <c r="B109" s="9" t="s">
        <v>181</v>
      </c>
      <c r="C109" s="9">
        <v>200</v>
      </c>
      <c r="D109" s="17">
        <f>36000</f>
        <v>36000</v>
      </c>
    </row>
    <row r="110" spans="1:4" s="15" customFormat="1" ht="98.25" customHeight="1">
      <c r="A110" s="19" t="s">
        <v>165</v>
      </c>
      <c r="B110" s="9" t="s">
        <v>166</v>
      </c>
      <c r="C110" s="9">
        <v>200</v>
      </c>
      <c r="D110" s="17">
        <f>100000</f>
        <v>100000</v>
      </c>
    </row>
    <row r="111" spans="1:4" s="15" customFormat="1" ht="115.5" customHeight="1">
      <c r="A111" s="19" t="s">
        <v>213</v>
      </c>
      <c r="B111" s="9" t="s">
        <v>214</v>
      </c>
      <c r="C111" s="9">
        <v>200</v>
      </c>
      <c r="D111" s="17">
        <v>59464.7</v>
      </c>
    </row>
    <row r="112" spans="1:4" ht="77.25" customHeight="1">
      <c r="A112" s="19" t="s">
        <v>103</v>
      </c>
      <c r="B112" s="9" t="s">
        <v>76</v>
      </c>
      <c r="C112" s="9">
        <v>300</v>
      </c>
      <c r="D112" s="17">
        <f>208000</f>
        <v>208000</v>
      </c>
    </row>
    <row r="113" spans="1:4" ht="116.25" customHeight="1">
      <c r="A113" s="19" t="s">
        <v>215</v>
      </c>
      <c r="B113" s="9" t="s">
        <v>211</v>
      </c>
      <c r="C113" s="9">
        <v>200</v>
      </c>
      <c r="D113" s="17">
        <f>250000</f>
        <v>250000</v>
      </c>
    </row>
    <row r="114" spans="1:4" ht="117.75" customHeight="1">
      <c r="A114" s="16" t="s">
        <v>215</v>
      </c>
      <c r="B114" s="9" t="s">
        <v>212</v>
      </c>
      <c r="C114" s="9">
        <v>200</v>
      </c>
      <c r="D114" s="17">
        <f>13157.89</f>
        <v>13157.89</v>
      </c>
    </row>
    <row r="115" spans="1:4" ht="136.5" customHeight="1">
      <c r="A115" s="19" t="s">
        <v>216</v>
      </c>
      <c r="B115" s="9" t="s">
        <v>209</v>
      </c>
      <c r="C115" s="9">
        <v>600</v>
      </c>
      <c r="D115" s="17">
        <f>200000</f>
        <v>200000</v>
      </c>
    </row>
    <row r="116" spans="1:4" ht="135" customHeight="1">
      <c r="A116" s="19" t="s">
        <v>217</v>
      </c>
      <c r="B116" s="9" t="s">
        <v>210</v>
      </c>
      <c r="C116" s="9">
        <v>600</v>
      </c>
      <c r="D116" s="17">
        <f>10526.32</f>
        <v>10526.32</v>
      </c>
    </row>
    <row r="117" spans="1:4" ht="39" customHeight="1">
      <c r="A117" s="19" t="s">
        <v>162</v>
      </c>
      <c r="B117" s="9" t="s">
        <v>161</v>
      </c>
      <c r="C117" s="9">
        <v>800</v>
      </c>
      <c r="D117" s="17">
        <f>1250000</f>
        <v>1250000</v>
      </c>
    </row>
    <row r="118" spans="1:4" s="4" customFormat="1" ht="18.75">
      <c r="A118" s="38" t="s">
        <v>137</v>
      </c>
      <c r="B118" s="38"/>
      <c r="C118" s="38"/>
      <c r="D118" s="10">
        <f>D13+D28+D79+D89+D100+D106+D96</f>
        <v>131283396.39</v>
      </c>
    </row>
    <row r="119" spans="4:7" ht="18.75">
      <c r="D119" s="21"/>
      <c r="F119" s="24"/>
      <c r="G119" s="24"/>
    </row>
    <row r="120" spans="2:7" s="11" customFormat="1" ht="18.75">
      <c r="B120" s="22"/>
      <c r="C120" s="23"/>
      <c r="D120" s="24"/>
      <c r="F120" s="24"/>
      <c r="G120" s="24"/>
    </row>
    <row r="123" spans="1:4" s="11" customFormat="1" ht="18.75">
      <c r="A123" s="25"/>
      <c r="B123" s="22"/>
      <c r="C123" s="23"/>
      <c r="D123" s="24"/>
    </row>
    <row r="124" spans="1:4" s="11" customFormat="1" ht="18.75">
      <c r="A124" s="26"/>
      <c r="B124" s="22"/>
      <c r="C124" s="23"/>
      <c r="D124" s="24"/>
    </row>
    <row r="125" ht="18.75">
      <c r="D125" s="24"/>
    </row>
  </sheetData>
  <sheetProtection/>
  <mergeCells count="9">
    <mergeCell ref="A118:C118"/>
    <mergeCell ref="A9:D9"/>
    <mergeCell ref="A7:D7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2019-12-24T12:41:08Z</dcterms:modified>
  <cp:category/>
  <cp:version/>
  <cp:contentType/>
  <cp:contentStatus/>
</cp:coreProperties>
</file>