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<sst xmlns="http://schemas.openxmlformats.org/spreadsheetml/2006/main" count="280" uniqueCount="276">
  <si>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</si>
  <si>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</si>
  <si>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</si>
  <si>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</si>
  <si>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</si>
  <si>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</si>
  <si>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</si>
  <si>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</si>
  <si>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</si>
  <si>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</si>
  <si>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</si>
  <si>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</si>
  <si>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</si>
  <si>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</si>
  <si>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</si>
  <si>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</si>
  <si>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</si>
  <si>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</si>
  <si>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</si>
  <si>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</si>
  <si>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</si>
  <si>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</si>
  <si>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</si>
  <si>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</si>
  <si>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</si>
  <si>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</si>
  <si>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</si>
  <si>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</si>
  <si>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</si>
  <si>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</si>
  <si>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</si>
  <si>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</si>
  <si>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</si>
  <si>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</si>
  <si>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</si>
  <si>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</si>
  <si>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</si>
  <si>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</si>
  <si>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</si>
  <si>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</si>
  <si>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</si>
  <si>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</si>
  <si>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</si>
  <si>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</si>
  <si>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</si>
  <si>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</si>
  <si>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</si>
  <si>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</si>
  <si>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</si>
  <si>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</si>
  <si>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</si>
  <si>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</si>
  <si>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</si>
  <si>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</si>
  <si>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</si>
  <si>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</si>
  <si>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</si>
  <si>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</si>
  <si>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</si>
  <si>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</si>
  <si>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</si>
  <si>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</si>
  <si>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</si>
  <si>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</si>
  <si>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</si>
  <si>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</si>
  <si>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</si>
  <si>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</si>
  <si>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</si>
  <si>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</si>
  <si>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</si>
  <si>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</si>
  <si>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</si>
  <si>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</si>
  <si>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</si>
  <si>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</si>
  <si>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</si>
  <si>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</si>
  <si>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</si>
  <si>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</si>
  <si>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</si>
  <si>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</si>
  <si>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</si>
  <si>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</si>
  <si>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</si>
  <si>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</si>
  <si>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</si>
  <si>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</si>
  <si>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</si>
  <si>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</si>
  <si>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</si>
  <si>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</si>
  <si>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</si>
  <si>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</si>
  <si>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</si>
  <si>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</si>
  <si>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</si>
  <si>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</si>
  <si>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</si>
  <si>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</si>
  <si>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</si>
  <si>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</si>
  <si>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</si>
  <si>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</si>
  <si>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</si>
  <si>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</si>
  <si>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</si>
  <si>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</si>
  <si>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</si>
  <si>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</si>
  <si>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</si>
  <si>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</si>
  <si>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</si>
  <si>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</si>
  <si>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</si>
  <si>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</si>
  <si>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</si>
  <si>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</si>
  <si>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</si>
  <si>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</si>
  <si>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</si>
  <si>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</si>
  <si>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</si>
  <si>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</si>
  <si>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</si>
  <si>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</si>
  <si>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</si>
  <si>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</si>
  <si>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</si>
  <si>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</si>
  <si>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</si>
  <si>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</si>
  <si>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</si>
  <si>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</si>
  <si>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</si>
  <si>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</si>
  <si>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</si>
  <si>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</si>
  <si>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</si>
  <si>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</si>
  <si>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</si>
  <si>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</si>
  <si>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</si>
  <si>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</si>
  <si>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</si>
  <si>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</si>
  <si>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</si>
  <si>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</si>
  <si>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</si>
  <si>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</si>
  <si>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</si>
  <si>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</si>
  <si>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</si>
  <si>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</si>
  <si>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</si>
  <si>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</si>
  <si>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</si>
  <si>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</si>
  <si>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</si>
  <si>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</si>
  <si>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</si>
  <si>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</si>
  <si>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</si>
  <si>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</si>
  <si>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</si>
  <si>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</si>
  <si>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</si>
  <si>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</si>
  <si>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</si>
  <si>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</si>
  <si>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</si>
  <si>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</si>
  <si>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</si>
  <si>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</si>
  <si>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</si>
  <si>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</si>
  <si>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</si>
  <si>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</si>
  <si>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</si>
  <si>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</si>
  <si>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</si>
  <si>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</si>
  <si>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</si>
  <si>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</si>
  <si>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</si>
  <si>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</si>
  <si>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</si>
  <si>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</si>
  <si>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</si>
  <si>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</si>
  <si>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</si>
  <si>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</si>
  <si>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</si>
  <si>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</si>
  <si>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</si>
  <si>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</si>
  <si>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</si>
  <si>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</si>
  <si>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</si>
  <si>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</si>
  <si>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</si>
  <si>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</si>
  <si>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</si>
  <si>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</si>
  <si>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</si>
  <si>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</si>
  <si>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</si>
  <si>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</si>
  <si>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</si>
  <si>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</si>
  <si>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</si>
  <si>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</si>
  <si>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</si>
  <si>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</si>
  <si>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</si>
  <si>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</si>
  <si>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</si>
  <si>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</si>
  <si>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</si>
  <si>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</si>
  <si>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</si>
  <si>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</si>
  <si>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</si>
  <si>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</si>
  <si>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</si>
  <si>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</si>
  <si>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</si>
  <si>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</si>
  <si>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</si>
  <si>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</si>
  <si>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</si>
  <si>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</si>
  <si>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</si>
  <si>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</si>
  <si>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</si>
  <si>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</si>
  <si>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</si>
  <si>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</si>
  <si>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</si>
  <si>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</si>
  <si>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</si>
  <si>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</si>
  <si>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</si>
  <si>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</si>
  <si>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</si>
  <si>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</si>
  <si>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</si>
  <si>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</si>
  <si>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</si>
  <si>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</si>
  <si>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</si>
  <si>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</si>
  <si>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</si>
  <si>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</si>
  <si>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</si>
  <si>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</si>
  <si>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</si>
  <si>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</si>
  <si>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</si>
  <si>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</si>
  <si>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</si>
  <si>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</si>
  <si>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</si>
  <si>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</si>
  <si>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</si>
  <si>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</si>
  <si>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</si>
  <si>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</si>
  <si>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</si>
  <si>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Приложение № 3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</si>
  <si>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</si>
  <si>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</si>
  <si>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</si>
  <si>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</si>
  <si>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</si>
  <si>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r>
      <t>от</t>
    </r>
    <r>
      <rPr>
        <u val="single"/>
        <sz val="14"/>
        <rFont val="Times New Roman"/>
        <family val="1"/>
      </rPr>
      <t xml:space="preserve"> 19.06.2020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</si>
</sst>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5"/>
  <cols>
    <col min="1" max="1" width="62.57421875" style="7" customWidth="1"/>
    <col min="2" max="2" width="19.00390625" style="16" customWidth="1"/>
    <col min="3" max="3" width="9.7109375" style="41" customWidth="1"/>
    <col min="4" max="4" width="19.28125" style="7" customWidth="1"/>
    <col min="5" max="5" width="9.140625" style="7" customWidth="1"/>
    <col min="6" max="6" width="12.8515625" style="7" customWidth="1"/>
    <col min="7" max="7" width="12.140625" style="7" customWidth="1"/>
    <col min="8" max="16384" width="9.140625" style="7" customWidth="1"/>
  </cols>
  <sheetData>
    <row r="1" spans="1:4" ht="18.75">
      <c r="A1" s="6" t="s">
        <v>269</v>
      </c>
      <c r="B1" s="6"/>
      <c r="C1" s="6"/>
      <c r="D1" s="6"/>
    </row>
    <row r="2" spans="1:4" ht="18.75">
      <c r="A2" s="6" t="s">
        <v>247</v>
      </c>
      <c r="B2" s="6"/>
      <c r="C2" s="6"/>
      <c r="D2" s="6"/>
    </row>
    <row r="3" spans="1:4" ht="18.75">
      <c r="A3" s="6" t="s">
        <v>248</v>
      </c>
      <c r="B3" s="6"/>
      <c r="C3" s="6"/>
      <c r="D3" s="6"/>
    </row>
    <row r="4" spans="1:4" ht="18.75">
      <c r="A4" s="6" t="s">
        <v>249</v>
      </c>
      <c r="B4" s="6"/>
      <c r="C4" s="6"/>
      <c r="D4" s="6"/>
    </row>
    <row r="5" spans="1:4" ht="75" customHeight="1">
      <c r="A5" s="8" t="s">
        <v>250</v>
      </c>
      <c r="B5" s="8"/>
      <c r="C5" s="8"/>
      <c r="D5" s="8"/>
    </row>
    <row r="6" spans="1:4" ht="18.75">
      <c r="A6" s="6" t="s">
        <v>251</v>
      </c>
      <c r="B6" s="6"/>
      <c r="C6" s="6"/>
      <c r="D6" s="6"/>
    </row>
    <row r="7" spans="1:4" ht="18.75">
      <c r="A7" s="6" t="s">
        <v>252</v>
      </c>
      <c r="B7" s="6"/>
      <c r="C7" s="6"/>
      <c r="D7" s="6"/>
    </row>
    <row r="8" spans="1:4" ht="18.75">
      <c r="A8" s="6" t="s">
        <v>275</v>
      </c>
      <c r="B8" s="6"/>
      <c r="C8" s="6"/>
      <c r="D8" s="6"/>
    </row>
    <row r="10" spans="1:4" ht="18.75">
      <c r="A10" s="6" t="s">
        <v>253</v>
      </c>
      <c r="B10" s="6"/>
      <c r="C10" s="6"/>
      <c r="D10" s="6"/>
    </row>
    <row r="11" spans="1:4" ht="18.75">
      <c r="A11" s="6" t="s">
        <v>124</v>
      </c>
      <c r="B11" s="6"/>
      <c r="C11" s="6"/>
      <c r="D11" s="6"/>
    </row>
    <row r="12" spans="1:4" ht="18.75">
      <c r="A12" s="6" t="s">
        <v>125</v>
      </c>
      <c r="B12" s="6"/>
      <c r="C12" s="6"/>
      <c r="D12" s="6"/>
    </row>
    <row r="13" spans="1:4" ht="18.75">
      <c r="A13" s="6" t="s">
        <v>126</v>
      </c>
      <c r="B13" s="6"/>
      <c r="C13" s="6"/>
      <c r="D13" s="6"/>
    </row>
    <row r="14" spans="1:4" ht="18.75">
      <c r="A14" s="6" t="s">
        <v>127</v>
      </c>
      <c r="B14" s="6"/>
      <c r="C14" s="6"/>
      <c r="D14" s="6"/>
    </row>
    <row r="15" spans="1:4" ht="78" customHeight="1">
      <c r="A15" s="9" t="s">
        <v>145</v>
      </c>
      <c r="B15" s="9"/>
      <c r="C15" s="9"/>
      <c r="D15" s="9"/>
    </row>
    <row r="16" spans="1:4" ht="20.25" customHeight="1">
      <c r="A16" s="6" t="s">
        <v>197</v>
      </c>
      <c r="B16" s="6"/>
      <c r="C16" s="6"/>
      <c r="D16" s="6"/>
    </row>
    <row r="18" spans="1:4" s="11" customFormat="1" ht="136.5" customHeight="1">
      <c r="A18" s="10" t="s">
        <v>150</v>
      </c>
      <c r="B18" s="10"/>
      <c r="C18" s="10"/>
      <c r="D18" s="10"/>
    </row>
    <row r="19" spans="2:3" ht="18.75">
      <c r="B19" s="12"/>
      <c r="C19" s="12"/>
    </row>
    <row r="20" spans="1:4" ht="57" customHeight="1">
      <c r="A20" s="13" t="s">
        <v>146</v>
      </c>
      <c r="B20" s="13" t="s">
        <v>147</v>
      </c>
      <c r="C20" s="14" t="s">
        <v>148</v>
      </c>
      <c r="D20" s="3" t="s">
        <v>149</v>
      </c>
    </row>
    <row r="21" spans="1:4" s="16" customFormat="1" ht="18.75">
      <c r="A21" s="13">
        <v>1</v>
      </c>
      <c r="B21" s="13">
        <v>2</v>
      </c>
      <c r="C21" s="13">
        <v>3</v>
      </c>
      <c r="D21" s="15">
        <v>4</v>
      </c>
    </row>
    <row r="22" spans="1:4" s="20" customFormat="1" ht="56.25">
      <c r="A22" s="17" t="s">
        <v>102</v>
      </c>
      <c r="B22" s="18" t="s">
        <v>0</v>
      </c>
      <c r="C22" s="3"/>
      <c r="D22" s="19">
        <f>D23+D26</f>
        <v>24244145.560000002</v>
      </c>
    </row>
    <row r="23" spans="1:4" s="20" customFormat="1" ht="58.5" customHeight="1">
      <c r="A23" s="17" t="s">
        <v>21</v>
      </c>
      <c r="B23" s="18" t="s">
        <v>1</v>
      </c>
      <c r="C23" s="18"/>
      <c r="D23" s="19">
        <f>D24</f>
        <v>100000</v>
      </c>
    </row>
    <row r="24" spans="1:4" s="24" customFormat="1" ht="56.25">
      <c r="A24" s="21" t="s">
        <v>20</v>
      </c>
      <c r="B24" s="22" t="s">
        <v>19</v>
      </c>
      <c r="C24" s="22"/>
      <c r="D24" s="23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7" t="s">
        <v>101</v>
      </c>
      <c r="B26" s="18" t="s">
        <v>2</v>
      </c>
      <c r="C26" s="3"/>
      <c r="D26" s="19">
        <f>D27</f>
        <v>24144145.560000002</v>
      </c>
    </row>
    <row r="27" spans="1:4" s="24" customFormat="1" ht="78" customHeight="1">
      <c r="A27" s="25" t="s">
        <v>24</v>
      </c>
      <c r="B27" s="22" t="s">
        <v>3</v>
      </c>
      <c r="C27" s="22"/>
      <c r="D27" s="23">
        <f>SUM(D28:D39)</f>
        <v>24144145.560000002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</f>
        <v>16472952.36</v>
      </c>
    </row>
    <row r="29" spans="1:4" ht="60" customHeight="1">
      <c r="A29" s="2" t="s">
        <v>31</v>
      </c>
      <c r="B29" s="3" t="s">
        <v>66</v>
      </c>
      <c r="C29" s="3">
        <v>600</v>
      </c>
      <c r="D29" s="1">
        <f>33440</f>
        <v>33440</v>
      </c>
    </row>
    <row r="30" spans="1:4" ht="58.5" customHeight="1">
      <c r="A30" s="2" t="s">
        <v>32</v>
      </c>
      <c r="B30" s="3" t="s">
        <v>75</v>
      </c>
      <c r="C30" s="3">
        <v>600</v>
      </c>
      <c r="D30" s="1">
        <f>5280</f>
        <v>5280</v>
      </c>
    </row>
    <row r="31" spans="1:4" ht="79.5" customHeight="1">
      <c r="A31" s="2" t="s">
        <v>184</v>
      </c>
      <c r="B31" s="3" t="s">
        <v>76</v>
      </c>
      <c r="C31" s="3">
        <v>600</v>
      </c>
      <c r="D31" s="1">
        <f>200000+318928+58553+355944.43</f>
        <v>933425.4299999999</v>
      </c>
    </row>
    <row r="32" spans="1:4" ht="79.5" customHeight="1">
      <c r="A32" s="5" t="s">
        <v>33</v>
      </c>
      <c r="B32" s="3" t="s">
        <v>77</v>
      </c>
      <c r="C32" s="3">
        <v>200</v>
      </c>
      <c r="D32" s="1">
        <f>77000</f>
        <v>77000</v>
      </c>
    </row>
    <row r="33" spans="1:4" ht="79.5" customHeight="1">
      <c r="A33" s="5" t="s">
        <v>34</v>
      </c>
      <c r="B33" s="3" t="s">
        <v>78</v>
      </c>
      <c r="C33" s="3">
        <v>200</v>
      </c>
      <c r="D33" s="1">
        <f>128840+17856-25000</f>
        <v>121696</v>
      </c>
    </row>
    <row r="34" spans="1:4" ht="96.75" customHeight="1">
      <c r="A34" s="5" t="s">
        <v>178</v>
      </c>
      <c r="B34" s="3" t="s">
        <v>179</v>
      </c>
      <c r="C34" s="3">
        <v>600</v>
      </c>
      <c r="D34" s="1">
        <f>150000</f>
        <v>150000</v>
      </c>
    </row>
    <row r="35" spans="1:4" ht="96.75" customHeight="1">
      <c r="A35" s="5" t="s">
        <v>239</v>
      </c>
      <c r="B35" s="3" t="s">
        <v>238</v>
      </c>
      <c r="C35" s="3">
        <v>200</v>
      </c>
      <c r="D35" s="1">
        <f>25000</f>
        <v>25000</v>
      </c>
    </row>
    <row r="36" spans="1:4" ht="135" customHeight="1">
      <c r="A36" s="2" t="s">
        <v>180</v>
      </c>
      <c r="B36" s="3" t="s">
        <v>181</v>
      </c>
      <c r="C36" s="3">
        <v>600</v>
      </c>
      <c r="D36" s="1">
        <f>4700258-391294</f>
        <v>4308964</v>
      </c>
    </row>
    <row r="37" spans="1:7" ht="193.5" customHeight="1">
      <c r="A37" s="5" t="s">
        <v>139</v>
      </c>
      <c r="B37" s="3" t="s">
        <v>68</v>
      </c>
      <c r="C37" s="3">
        <v>600</v>
      </c>
      <c r="D37" s="1">
        <f>1121650.92</f>
        <v>1121650.92</v>
      </c>
      <c r="E37" s="26"/>
      <c r="F37" s="27"/>
      <c r="G37" s="27"/>
    </row>
    <row r="38" spans="1:7" ht="96" customHeight="1">
      <c r="A38" s="5" t="s">
        <v>230</v>
      </c>
      <c r="B38" s="3" t="s">
        <v>229</v>
      </c>
      <c r="C38" s="3">
        <v>600</v>
      </c>
      <c r="D38" s="1">
        <f>684210.53</f>
        <v>684210.53</v>
      </c>
      <c r="E38" s="26"/>
      <c r="F38" s="27"/>
      <c r="G38" s="27"/>
    </row>
    <row r="39" spans="1:7" ht="136.5" customHeight="1">
      <c r="A39" s="5" t="s">
        <v>195</v>
      </c>
      <c r="B39" s="3" t="s">
        <v>237</v>
      </c>
      <c r="C39" s="3">
        <v>600</v>
      </c>
      <c r="D39" s="1">
        <f>10526.32+200000</f>
        <v>210526.32</v>
      </c>
      <c r="E39" s="26"/>
      <c r="F39" s="27"/>
      <c r="G39" s="27"/>
    </row>
    <row r="40" spans="1:4" s="20" customFormat="1" ht="75">
      <c r="A40" s="17" t="s">
        <v>103</v>
      </c>
      <c r="B40" s="18" t="s">
        <v>4</v>
      </c>
      <c r="C40" s="18"/>
      <c r="D40" s="19">
        <f>D41+D56+D66+D78+D82+D85+D95</f>
        <v>54395531.839999996</v>
      </c>
    </row>
    <row r="41" spans="1:4" s="20" customFormat="1" ht="56.25">
      <c r="A41" s="17" t="s">
        <v>36</v>
      </c>
      <c r="B41" s="18" t="s">
        <v>5</v>
      </c>
      <c r="C41" s="18"/>
      <c r="D41" s="19">
        <f>D42</f>
        <v>8862003.68</v>
      </c>
    </row>
    <row r="42" spans="1:4" s="24" customFormat="1" ht="78" customHeight="1">
      <c r="A42" s="25" t="s">
        <v>25</v>
      </c>
      <c r="B42" s="22" t="s">
        <v>6</v>
      </c>
      <c r="C42" s="22"/>
      <c r="D42" s="23">
        <f>SUM(D43:D55)</f>
        <v>8862003.68</v>
      </c>
    </row>
    <row r="43" spans="1:4" ht="75">
      <c r="A43" s="5" t="s">
        <v>37</v>
      </c>
      <c r="B43" s="3" t="s">
        <v>69</v>
      </c>
      <c r="C43" s="3">
        <v>200</v>
      </c>
      <c r="D43" s="1">
        <f>230000+139115.73+108888</f>
        <v>478003.73</v>
      </c>
    </row>
    <row r="44" spans="1:4" ht="112.5">
      <c r="A44" s="5" t="s">
        <v>94</v>
      </c>
      <c r="B44" s="3" t="s">
        <v>79</v>
      </c>
      <c r="C44" s="3">
        <v>200</v>
      </c>
      <c r="D44" s="1">
        <f>1200000</f>
        <v>1200000</v>
      </c>
    </row>
    <row r="45" spans="1:4" ht="75">
      <c r="A45" s="5" t="s">
        <v>115</v>
      </c>
      <c r="B45" s="3" t="s">
        <v>116</v>
      </c>
      <c r="C45" s="3">
        <v>200</v>
      </c>
      <c r="D45" s="1">
        <f>100103-14944.64</f>
        <v>85158.36</v>
      </c>
    </row>
    <row r="46" spans="1:4" ht="78" customHeight="1">
      <c r="A46" s="5" t="s">
        <v>160</v>
      </c>
      <c r="B46" s="3" t="s">
        <v>161</v>
      </c>
      <c r="C46" s="3">
        <v>200</v>
      </c>
      <c r="D46" s="1">
        <f>353572-180000+40000+148000</f>
        <v>361572</v>
      </c>
    </row>
    <row r="47" spans="1:4" ht="134.25" customHeight="1">
      <c r="A47" s="2" t="s">
        <v>162</v>
      </c>
      <c r="B47" s="3" t="s">
        <v>163</v>
      </c>
      <c r="C47" s="3">
        <v>200</v>
      </c>
      <c r="D47" s="1">
        <f>300000-40000</f>
        <v>260000</v>
      </c>
    </row>
    <row r="48" spans="1:4" ht="96.75" customHeight="1">
      <c r="A48" s="2" t="s">
        <v>198</v>
      </c>
      <c r="B48" s="3" t="s">
        <v>199</v>
      </c>
      <c r="C48" s="3">
        <v>200</v>
      </c>
      <c r="D48" s="1">
        <f>49873.41</f>
        <v>49873.41</v>
      </c>
    </row>
    <row r="49" spans="1:4" ht="114.75" customHeight="1">
      <c r="A49" s="5" t="s">
        <v>185</v>
      </c>
      <c r="B49" s="3" t="s">
        <v>164</v>
      </c>
      <c r="C49" s="3">
        <v>200</v>
      </c>
      <c r="D49" s="1">
        <f>2046140.36</f>
        <v>2046140.36</v>
      </c>
    </row>
    <row r="50" spans="1:4" ht="135" customHeight="1">
      <c r="A50" s="5" t="s">
        <v>203</v>
      </c>
      <c r="B50" s="3" t="s">
        <v>202</v>
      </c>
      <c r="C50" s="3">
        <v>200</v>
      </c>
      <c r="D50" s="1">
        <f>1112337.02</f>
        <v>1112337.02</v>
      </c>
    </row>
    <row r="51" spans="1:4" ht="194.25" customHeight="1">
      <c r="A51" s="2" t="s">
        <v>201</v>
      </c>
      <c r="B51" s="3" t="s">
        <v>200</v>
      </c>
      <c r="C51" s="3">
        <v>200</v>
      </c>
      <c r="D51" s="1">
        <f>30000</f>
        <v>30000</v>
      </c>
    </row>
    <row r="52" spans="1:4" ht="77.25" customHeight="1">
      <c r="A52" s="2" t="s">
        <v>222</v>
      </c>
      <c r="B52" s="3" t="s">
        <v>210</v>
      </c>
      <c r="C52" s="3">
        <v>200</v>
      </c>
      <c r="D52" s="1">
        <f>1218145-50721.73</f>
        <v>1167423.27</v>
      </c>
    </row>
    <row r="53" spans="1:4" ht="146.25" customHeight="1">
      <c r="A53" s="2" t="s">
        <v>266</v>
      </c>
      <c r="B53" s="4" t="s">
        <v>265</v>
      </c>
      <c r="C53" s="3">
        <v>200</v>
      </c>
      <c r="D53" s="1">
        <f>454266.45</f>
        <v>454266.45</v>
      </c>
    </row>
    <row r="54" spans="1:4" ht="120" customHeight="1">
      <c r="A54" s="2" t="s">
        <v>223</v>
      </c>
      <c r="B54" s="3" t="s">
        <v>165</v>
      </c>
      <c r="C54" s="3">
        <v>400</v>
      </c>
      <c r="D54" s="1">
        <f>1099598.52+1000000-292333-242036.44-148000</f>
        <v>1417229.08</v>
      </c>
    </row>
    <row r="55" spans="1:4" ht="270.75" customHeight="1">
      <c r="A55" s="2" t="s">
        <v>186</v>
      </c>
      <c r="B55" s="3" t="s">
        <v>187</v>
      </c>
      <c r="C55" s="3">
        <v>800</v>
      </c>
      <c r="D55" s="1">
        <f>200000</f>
        <v>200000</v>
      </c>
    </row>
    <row r="56" spans="1:4" s="24" customFormat="1" ht="37.5">
      <c r="A56" s="17" t="s">
        <v>38</v>
      </c>
      <c r="B56" s="18" t="s">
        <v>7</v>
      </c>
      <c r="C56" s="22"/>
      <c r="D56" s="19">
        <f>D57</f>
        <v>13781492.189999998</v>
      </c>
    </row>
    <row r="57" spans="1:4" s="24" customFormat="1" ht="56.25">
      <c r="A57" s="25" t="s">
        <v>35</v>
      </c>
      <c r="B57" s="22" t="s">
        <v>8</v>
      </c>
      <c r="C57" s="22"/>
      <c r="D57" s="23">
        <f>SUM(D58:D65)</f>
        <v>13781492.189999998</v>
      </c>
    </row>
    <row r="58" spans="1:7" ht="114.75" customHeight="1">
      <c r="A58" s="5" t="s">
        <v>100</v>
      </c>
      <c r="B58" s="3" t="s">
        <v>70</v>
      </c>
      <c r="C58" s="3">
        <v>200</v>
      </c>
      <c r="D58" s="1">
        <f>2993648.79+140147.05+120930+38000+243000+120000</f>
        <v>3655725.84</v>
      </c>
      <c r="E58" s="26"/>
      <c r="F58" s="27"/>
      <c r="G58" s="27"/>
    </row>
    <row r="59" spans="1:4" ht="96.75" customHeight="1">
      <c r="A59" s="5" t="s">
        <v>140</v>
      </c>
      <c r="B59" s="3" t="s">
        <v>80</v>
      </c>
      <c r="C59" s="3">
        <v>200</v>
      </c>
      <c r="D59" s="1">
        <f>1829257+110000</f>
        <v>1939257</v>
      </c>
    </row>
    <row r="60" spans="1:7" ht="97.5" customHeight="1">
      <c r="A60" s="5" t="s">
        <v>141</v>
      </c>
      <c r="B60" s="3" t="s">
        <v>81</v>
      </c>
      <c r="C60" s="3">
        <v>200</v>
      </c>
      <c r="D60" s="1">
        <f>6300000+494535.67-291142+60000+102000+38000-60000-110000-509989.11-183758.54+956916</f>
        <v>6796562.02</v>
      </c>
      <c r="E60" s="26"/>
      <c r="F60" s="27"/>
      <c r="G60" s="27"/>
    </row>
    <row r="61" spans="1:7" ht="61.5" customHeight="1">
      <c r="A61" s="5" t="s">
        <v>231</v>
      </c>
      <c r="B61" s="3" t="s">
        <v>81</v>
      </c>
      <c r="C61" s="3">
        <v>800</v>
      </c>
      <c r="D61" s="1">
        <f>3758.54+15000</f>
        <v>18758.54</v>
      </c>
      <c r="E61" s="26"/>
      <c r="F61" s="27"/>
      <c r="G61" s="27"/>
    </row>
    <row r="62" spans="1:4" ht="63" customHeight="1">
      <c r="A62" s="5" t="s">
        <v>142</v>
      </c>
      <c r="B62" s="3" t="s">
        <v>82</v>
      </c>
      <c r="C62" s="3">
        <v>200</v>
      </c>
      <c r="D62" s="1">
        <f>142242.06+183757.94+120930-120930+10000+263000+51000-63000</f>
        <v>587000</v>
      </c>
    </row>
    <row r="63" spans="1:7" ht="58.5" customHeight="1">
      <c r="A63" s="5" t="s">
        <v>39</v>
      </c>
      <c r="B63" s="3" t="s">
        <v>83</v>
      </c>
      <c r="C63" s="3">
        <v>200</v>
      </c>
      <c r="D63" s="1">
        <f>254873</f>
        <v>254873</v>
      </c>
      <c r="E63" s="26"/>
      <c r="F63" s="27"/>
      <c r="G63" s="27"/>
    </row>
    <row r="64" spans="1:7" ht="77.25" customHeight="1">
      <c r="A64" s="5" t="s">
        <v>168</v>
      </c>
      <c r="B64" s="3" t="s">
        <v>169</v>
      </c>
      <c r="C64" s="3">
        <v>200</v>
      </c>
      <c r="D64" s="1">
        <f>525000-13684.21-102000-160000-10000+110000</f>
        <v>349315.79</v>
      </c>
      <c r="E64" s="26"/>
      <c r="F64" s="27"/>
      <c r="G64" s="27"/>
    </row>
    <row r="65" spans="1:7" ht="81.75" customHeight="1">
      <c r="A65" s="2" t="s">
        <v>211</v>
      </c>
      <c r="B65" s="3" t="s">
        <v>204</v>
      </c>
      <c r="C65" s="3">
        <v>200</v>
      </c>
      <c r="D65" s="1">
        <f>228000-48000</f>
        <v>180000</v>
      </c>
      <c r="E65" s="26"/>
      <c r="F65" s="27"/>
      <c r="G65" s="27"/>
    </row>
    <row r="66" spans="1:4" ht="56.25">
      <c r="A66" s="17" t="s">
        <v>95</v>
      </c>
      <c r="B66" s="18" t="s">
        <v>9</v>
      </c>
      <c r="C66" s="3"/>
      <c r="D66" s="19">
        <f>D67+D76</f>
        <v>24200530.41</v>
      </c>
    </row>
    <row r="67" spans="1:4" s="28" customFormat="1" ht="56.25">
      <c r="A67" s="25" t="s">
        <v>26</v>
      </c>
      <c r="B67" s="22" t="s">
        <v>10</v>
      </c>
      <c r="C67" s="22"/>
      <c r="D67" s="23">
        <f>SUM(D68:D75)</f>
        <v>21218455.86</v>
      </c>
    </row>
    <row r="68" spans="1:4" ht="56.25">
      <c r="A68" s="5" t="s">
        <v>40</v>
      </c>
      <c r="B68" s="3" t="s">
        <v>84</v>
      </c>
      <c r="C68" s="3">
        <v>200</v>
      </c>
      <c r="D68" s="1">
        <f>14409682.2+291142</f>
        <v>14700824.2</v>
      </c>
    </row>
    <row r="69" spans="1:7" ht="138" customHeight="1">
      <c r="A69" s="5" t="s">
        <v>41</v>
      </c>
      <c r="B69" s="3" t="s">
        <v>85</v>
      </c>
      <c r="C69" s="3">
        <v>200</v>
      </c>
      <c r="D69" s="1">
        <f>575372.76+169989.11-0.01</f>
        <v>745361.86</v>
      </c>
      <c r="E69" s="29"/>
      <c r="F69" s="27"/>
      <c r="G69" s="27"/>
    </row>
    <row r="70" spans="1:7" ht="133.5" customHeight="1">
      <c r="A70" s="2" t="s">
        <v>158</v>
      </c>
      <c r="B70" s="3" t="s">
        <v>159</v>
      </c>
      <c r="C70" s="3">
        <v>200</v>
      </c>
      <c r="D70" s="1">
        <f>342600+48000+49400+287400+440000-495300</f>
        <v>672100</v>
      </c>
      <c r="E70" s="29"/>
      <c r="F70" s="27"/>
      <c r="G70" s="27"/>
    </row>
    <row r="71" spans="1:7" ht="97.5" customHeight="1">
      <c r="A71" s="5" t="s">
        <v>156</v>
      </c>
      <c r="B71" s="3" t="s">
        <v>157</v>
      </c>
      <c r="C71" s="3">
        <v>200</v>
      </c>
      <c r="D71" s="1">
        <f>1209150.55-429000</f>
        <v>780150.55</v>
      </c>
      <c r="E71" s="29"/>
      <c r="F71" s="27"/>
      <c r="G71" s="27"/>
    </row>
    <row r="72" spans="1:7" ht="96.75" customHeight="1">
      <c r="A72" s="5" t="s">
        <v>188</v>
      </c>
      <c r="B72" s="3" t="s">
        <v>189</v>
      </c>
      <c r="C72" s="3">
        <v>200</v>
      </c>
      <c r="D72" s="1">
        <f>738934.26-300000-138000</f>
        <v>300934.26</v>
      </c>
      <c r="E72" s="29"/>
      <c r="F72" s="27"/>
      <c r="G72" s="27"/>
    </row>
    <row r="73" spans="1:7" ht="96.75" customHeight="1">
      <c r="A73" s="5" t="s">
        <v>205</v>
      </c>
      <c r="B73" s="3" t="s">
        <v>206</v>
      </c>
      <c r="C73" s="3">
        <v>200</v>
      </c>
      <c r="D73" s="1">
        <f>300000+60000</f>
        <v>360000</v>
      </c>
      <c r="E73" s="29"/>
      <c r="F73" s="27"/>
      <c r="G73" s="27"/>
    </row>
    <row r="74" spans="1:7" ht="173.25" customHeight="1">
      <c r="A74" s="2" t="s">
        <v>190</v>
      </c>
      <c r="B74" s="3" t="s">
        <v>191</v>
      </c>
      <c r="C74" s="3">
        <v>200</v>
      </c>
      <c r="D74" s="1">
        <f>98896.7-60000-38000+60000</f>
        <v>60896.7</v>
      </c>
      <c r="E74" s="29"/>
      <c r="F74" s="27"/>
      <c r="G74" s="27"/>
    </row>
    <row r="75" spans="1:7" ht="156" customHeight="1">
      <c r="A75" s="2" t="s">
        <v>225</v>
      </c>
      <c r="B75" s="3" t="s">
        <v>224</v>
      </c>
      <c r="C75" s="3">
        <v>200</v>
      </c>
      <c r="D75" s="1">
        <f>179909.41+0.01+3418278.87</f>
        <v>3598188.29</v>
      </c>
      <c r="E75" s="29"/>
      <c r="F75" s="27"/>
      <c r="G75" s="27"/>
    </row>
    <row r="76" spans="1:7" s="24" customFormat="1" ht="60" customHeight="1">
      <c r="A76" s="25" t="s">
        <v>133</v>
      </c>
      <c r="B76" s="22" t="s">
        <v>134</v>
      </c>
      <c r="C76" s="22"/>
      <c r="D76" s="23">
        <f>D77</f>
        <v>2982074.5500000003</v>
      </c>
      <c r="E76" s="30"/>
      <c r="F76" s="31"/>
      <c r="G76" s="31"/>
    </row>
    <row r="77" spans="1:7" ht="118.5" customHeight="1">
      <c r="A77" s="5" t="s">
        <v>135</v>
      </c>
      <c r="B77" s="3" t="s">
        <v>136</v>
      </c>
      <c r="C77" s="3">
        <v>200</v>
      </c>
      <c r="D77" s="1">
        <f>2000000+824058.19-58.86+158075.22</f>
        <v>2982074.5500000003</v>
      </c>
      <c r="E77" s="29"/>
      <c r="F77" s="27"/>
      <c r="G77" s="27"/>
    </row>
    <row r="78" spans="1:4" ht="56.25">
      <c r="A78" s="17" t="s">
        <v>96</v>
      </c>
      <c r="B78" s="18" t="s">
        <v>22</v>
      </c>
      <c r="C78" s="18"/>
      <c r="D78" s="19">
        <f>D79</f>
        <v>1435705.1600000001</v>
      </c>
    </row>
    <row r="79" spans="1:4" s="24" customFormat="1" ht="37.5">
      <c r="A79" s="25" t="s">
        <v>28</v>
      </c>
      <c r="B79" s="22" t="s">
        <v>23</v>
      </c>
      <c r="C79" s="22"/>
      <c r="D79" s="23">
        <f>SUM(D80:D81)</f>
        <v>1435705.1600000001</v>
      </c>
    </row>
    <row r="80" spans="1:4" ht="75">
      <c r="A80" s="5" t="s">
        <v>42</v>
      </c>
      <c r="B80" s="3" t="s">
        <v>86</v>
      </c>
      <c r="C80" s="3">
        <v>200</v>
      </c>
      <c r="D80" s="1">
        <f>389044-61200+354000</f>
        <v>681844</v>
      </c>
    </row>
    <row r="81" spans="1:4" ht="80.25" customHeight="1">
      <c r="A81" s="5" t="s">
        <v>219</v>
      </c>
      <c r="B81" s="3" t="s">
        <v>218</v>
      </c>
      <c r="C81" s="3">
        <v>200</v>
      </c>
      <c r="D81" s="1">
        <f>160000+947861.16-354000</f>
        <v>753861.1600000001</v>
      </c>
    </row>
    <row r="82" spans="1:4" ht="115.5" customHeight="1">
      <c r="A82" s="17" t="s">
        <v>144</v>
      </c>
      <c r="B82" s="18" t="s">
        <v>43</v>
      </c>
      <c r="C82" s="18"/>
      <c r="D82" s="19">
        <f>D83</f>
        <v>2400000</v>
      </c>
    </row>
    <row r="83" spans="1:4" s="24" customFormat="1" ht="59.25" customHeight="1">
      <c r="A83" s="25" t="s">
        <v>45</v>
      </c>
      <c r="B83" s="22" t="s">
        <v>44</v>
      </c>
      <c r="C83" s="22"/>
      <c r="D83" s="23">
        <f>D84</f>
        <v>2400000</v>
      </c>
    </row>
    <row r="84" spans="1:4" ht="115.5" customHeight="1">
      <c r="A84" s="2" t="s">
        <v>143</v>
      </c>
      <c r="B84" s="3" t="s">
        <v>73</v>
      </c>
      <c r="C84" s="3">
        <v>800</v>
      </c>
      <c r="D84" s="1">
        <f>2400000</f>
        <v>2400000</v>
      </c>
    </row>
    <row r="85" spans="1:4" s="28" customFormat="1" ht="56.25">
      <c r="A85" s="17" t="s">
        <v>54</v>
      </c>
      <c r="B85" s="18" t="s">
        <v>55</v>
      </c>
      <c r="C85" s="3"/>
      <c r="D85" s="19">
        <f>D86+D90+D92</f>
        <v>281900</v>
      </c>
    </row>
    <row r="86" spans="1:4" s="28" customFormat="1" ht="40.5" customHeight="1">
      <c r="A86" s="25" t="s">
        <v>56</v>
      </c>
      <c r="B86" s="22" t="s">
        <v>52</v>
      </c>
      <c r="C86" s="22"/>
      <c r="D86" s="23">
        <f>SUM(D87:D89)</f>
        <v>106000</v>
      </c>
    </row>
    <row r="87" spans="1:4" s="20" customFormat="1" ht="57.75" customHeight="1">
      <c r="A87" s="5" t="s">
        <v>117</v>
      </c>
      <c r="B87" s="3" t="s">
        <v>118</v>
      </c>
      <c r="C87" s="3">
        <v>200</v>
      </c>
      <c r="D87" s="1">
        <f>25000</f>
        <v>25000</v>
      </c>
    </row>
    <row r="88" spans="1:4" ht="96.75" customHeight="1">
      <c r="A88" s="5" t="s">
        <v>122</v>
      </c>
      <c r="B88" s="3" t="s">
        <v>87</v>
      </c>
      <c r="C88" s="3">
        <v>200</v>
      </c>
      <c r="D88" s="1">
        <f>72000</f>
        <v>72000</v>
      </c>
    </row>
    <row r="89" spans="1:4" ht="98.25" customHeight="1">
      <c r="A89" s="5" t="s">
        <v>57</v>
      </c>
      <c r="B89" s="3" t="s">
        <v>88</v>
      </c>
      <c r="C89" s="3">
        <v>200</v>
      </c>
      <c r="D89" s="1">
        <f>9000</f>
        <v>9000</v>
      </c>
    </row>
    <row r="90" spans="1:4" s="24" customFormat="1" ht="42" customHeight="1">
      <c r="A90" s="25" t="s">
        <v>27</v>
      </c>
      <c r="B90" s="22" t="s">
        <v>62</v>
      </c>
      <c r="C90" s="3"/>
      <c r="D90" s="23">
        <f>D91</f>
        <v>27900</v>
      </c>
    </row>
    <row r="91" spans="1:4" ht="96.75" customHeight="1">
      <c r="A91" s="5" t="s">
        <v>53</v>
      </c>
      <c r="B91" s="3" t="s">
        <v>89</v>
      </c>
      <c r="C91" s="3">
        <v>200</v>
      </c>
      <c r="D91" s="1">
        <f>27900</f>
        <v>27900</v>
      </c>
    </row>
    <row r="92" spans="1:4" s="24" customFormat="1" ht="75">
      <c r="A92" s="25" t="s">
        <v>255</v>
      </c>
      <c r="B92" s="22" t="s">
        <v>119</v>
      </c>
      <c r="C92" s="22"/>
      <c r="D92" s="23">
        <f>SUM(D93:D94)</f>
        <v>148000</v>
      </c>
    </row>
    <row r="93" spans="1:4" ht="117.75" customHeight="1">
      <c r="A93" s="5" t="s">
        <v>120</v>
      </c>
      <c r="B93" s="3" t="s">
        <v>121</v>
      </c>
      <c r="C93" s="3">
        <v>200</v>
      </c>
      <c r="D93" s="1">
        <f>60000</f>
        <v>60000</v>
      </c>
    </row>
    <row r="94" spans="1:4" ht="78.75" customHeight="1">
      <c r="A94" s="5" t="s">
        <v>257</v>
      </c>
      <c r="B94" s="3" t="s">
        <v>256</v>
      </c>
      <c r="C94" s="3">
        <v>200</v>
      </c>
      <c r="D94" s="1">
        <v>88000</v>
      </c>
    </row>
    <row r="95" spans="1:4" s="28" customFormat="1" ht="115.5" customHeight="1">
      <c r="A95" s="17" t="s">
        <v>107</v>
      </c>
      <c r="B95" s="18" t="s">
        <v>108</v>
      </c>
      <c r="C95" s="18"/>
      <c r="D95" s="19">
        <f>D96</f>
        <v>3433900.4</v>
      </c>
    </row>
    <row r="96" spans="1:4" s="24" customFormat="1" ht="75">
      <c r="A96" s="25" t="s">
        <v>109</v>
      </c>
      <c r="B96" s="22" t="s">
        <v>110</v>
      </c>
      <c r="C96" s="22"/>
      <c r="D96" s="23">
        <f>SUM(D97:D98)</f>
        <v>3433900.4</v>
      </c>
    </row>
    <row r="97" spans="1:4" ht="132.75" customHeight="1">
      <c r="A97" s="2" t="s">
        <v>111</v>
      </c>
      <c r="B97" s="3" t="s">
        <v>112</v>
      </c>
      <c r="C97" s="3">
        <v>100</v>
      </c>
      <c r="D97" s="1">
        <f>3315406.3</f>
        <v>3315406.3</v>
      </c>
    </row>
    <row r="98" spans="1:4" ht="93.75">
      <c r="A98" s="5" t="s">
        <v>113</v>
      </c>
      <c r="B98" s="3" t="s">
        <v>112</v>
      </c>
      <c r="C98" s="3">
        <v>200</v>
      </c>
      <c r="D98" s="1">
        <f>135278-1783.9-15000</f>
        <v>118494.1</v>
      </c>
    </row>
    <row r="99" spans="1:4" ht="37.5">
      <c r="A99" s="17" t="s">
        <v>104</v>
      </c>
      <c r="B99" s="18" t="s">
        <v>11</v>
      </c>
      <c r="C99" s="3"/>
      <c r="D99" s="19">
        <f>D100+D104</f>
        <v>593865.64</v>
      </c>
    </row>
    <row r="100" spans="1:4" ht="96.75" customHeight="1">
      <c r="A100" s="17" t="s">
        <v>106</v>
      </c>
      <c r="B100" s="18" t="s">
        <v>12</v>
      </c>
      <c r="C100" s="3"/>
      <c r="D100" s="19">
        <f>D101</f>
        <v>151500</v>
      </c>
    </row>
    <row r="101" spans="1:4" s="28" customFormat="1" ht="56.25">
      <c r="A101" s="25" t="s">
        <v>63</v>
      </c>
      <c r="B101" s="22" t="s">
        <v>13</v>
      </c>
      <c r="C101" s="22"/>
      <c r="D101" s="23">
        <f>SUM(D102:D103)</f>
        <v>151500</v>
      </c>
    </row>
    <row r="102" spans="1:4" ht="100.5" customHeight="1">
      <c r="A102" s="5" t="s">
        <v>58</v>
      </c>
      <c r="B102" s="3" t="s">
        <v>90</v>
      </c>
      <c r="C102" s="3">
        <v>200</v>
      </c>
      <c r="D102" s="1">
        <f>1500</f>
        <v>1500</v>
      </c>
    </row>
    <row r="103" spans="1:4" ht="115.5" customHeight="1">
      <c r="A103" s="5" t="s">
        <v>196</v>
      </c>
      <c r="B103" s="3" t="s">
        <v>192</v>
      </c>
      <c r="C103" s="3">
        <v>200</v>
      </c>
      <c r="D103" s="1">
        <f>150000</f>
        <v>150000</v>
      </c>
    </row>
    <row r="104" spans="1:4" ht="76.5" customHeight="1">
      <c r="A104" s="17" t="s">
        <v>59</v>
      </c>
      <c r="B104" s="18" t="s">
        <v>14</v>
      </c>
      <c r="C104" s="3"/>
      <c r="D104" s="19">
        <f>D105</f>
        <v>442365.64</v>
      </c>
    </row>
    <row r="105" spans="1:4" s="28" customFormat="1" ht="56.25">
      <c r="A105" s="25" t="s">
        <v>64</v>
      </c>
      <c r="B105" s="22" t="s">
        <v>15</v>
      </c>
      <c r="C105" s="22"/>
      <c r="D105" s="23">
        <f>SUM(D106:D108)</f>
        <v>442365.64</v>
      </c>
    </row>
    <row r="106" spans="1:4" ht="96" customHeight="1">
      <c r="A106" s="5" t="s">
        <v>60</v>
      </c>
      <c r="B106" s="3" t="s">
        <v>91</v>
      </c>
      <c r="C106" s="3">
        <v>200</v>
      </c>
      <c r="D106" s="1">
        <f>211500</f>
        <v>211500</v>
      </c>
    </row>
    <row r="107" spans="1:4" ht="134.25" customHeight="1">
      <c r="A107" s="5" t="s">
        <v>65</v>
      </c>
      <c r="B107" s="3" t="s">
        <v>92</v>
      </c>
      <c r="C107" s="3">
        <v>200</v>
      </c>
      <c r="D107" s="1">
        <f>12000</f>
        <v>12000</v>
      </c>
    </row>
    <row r="108" spans="1:4" ht="56.25">
      <c r="A108" s="5" t="s">
        <v>61</v>
      </c>
      <c r="B108" s="3" t="s">
        <v>93</v>
      </c>
      <c r="C108" s="3">
        <v>800</v>
      </c>
      <c r="D108" s="1">
        <f>400000-23684.21-103529.15-53921</f>
        <v>218865.64</v>
      </c>
    </row>
    <row r="109" spans="1:4" ht="75">
      <c r="A109" s="17" t="s">
        <v>105</v>
      </c>
      <c r="B109" s="18" t="s">
        <v>46</v>
      </c>
      <c r="C109" s="3"/>
      <c r="D109" s="19">
        <f>D110</f>
        <v>776321.91</v>
      </c>
    </row>
    <row r="110" spans="1:4" ht="37.5">
      <c r="A110" s="17" t="s">
        <v>47</v>
      </c>
      <c r="B110" s="18" t="s">
        <v>48</v>
      </c>
      <c r="C110" s="3"/>
      <c r="D110" s="19">
        <f>D111</f>
        <v>776321.91</v>
      </c>
    </row>
    <row r="111" spans="1:4" s="24" customFormat="1" ht="37.5">
      <c r="A111" s="25" t="s">
        <v>49</v>
      </c>
      <c r="B111" s="22" t="s">
        <v>50</v>
      </c>
      <c r="C111" s="22"/>
      <c r="D111" s="23">
        <f>SUM(D112:D112)</f>
        <v>776321.91</v>
      </c>
    </row>
    <row r="112" spans="1:4" ht="59.25" customHeight="1">
      <c r="A112" s="5" t="s">
        <v>51</v>
      </c>
      <c r="B112" s="3" t="s">
        <v>114</v>
      </c>
      <c r="C112" s="3">
        <v>300</v>
      </c>
      <c r="D112" s="1">
        <f>1041212.27+773472.28-773472.28+773472.28-358888+100000-550000-188000-41474.64</f>
        <v>776321.91</v>
      </c>
    </row>
    <row r="113" spans="1:4" s="33" customFormat="1" ht="78.75" customHeight="1">
      <c r="A113" s="32" t="s">
        <v>170</v>
      </c>
      <c r="B113" s="18" t="s">
        <v>171</v>
      </c>
      <c r="C113" s="18"/>
      <c r="D113" s="19">
        <f>D114</f>
        <v>87939781.19000001</v>
      </c>
    </row>
    <row r="114" spans="1:4" s="20" customFormat="1" ht="42.75" customHeight="1">
      <c r="A114" s="32" t="s">
        <v>172</v>
      </c>
      <c r="B114" s="18" t="s">
        <v>173</v>
      </c>
      <c r="C114" s="18"/>
      <c r="D114" s="19">
        <f>D115+D120</f>
        <v>87939781.19000001</v>
      </c>
    </row>
    <row r="115" spans="1:4" s="24" customFormat="1" ht="42.75" customHeight="1">
      <c r="A115" s="34" t="s">
        <v>214</v>
      </c>
      <c r="B115" s="3" t="s">
        <v>215</v>
      </c>
      <c r="C115" s="22"/>
      <c r="D115" s="23">
        <f>SUM(D116:D119)</f>
        <v>3636096.98</v>
      </c>
    </row>
    <row r="116" spans="1:4" ht="81.75" customHeight="1">
      <c r="A116" s="35" t="s">
        <v>213</v>
      </c>
      <c r="B116" s="3" t="s">
        <v>212</v>
      </c>
      <c r="C116" s="3">
        <v>200</v>
      </c>
      <c r="D116" s="1">
        <f>3699917-247120-317616</f>
        <v>3135181</v>
      </c>
    </row>
    <row r="117" spans="1:4" ht="101.25" customHeight="1">
      <c r="A117" s="35" t="s">
        <v>227</v>
      </c>
      <c r="B117" s="3" t="s">
        <v>226</v>
      </c>
      <c r="C117" s="3">
        <v>200</v>
      </c>
      <c r="D117" s="1">
        <f>250000</f>
        <v>250000</v>
      </c>
    </row>
    <row r="118" spans="1:4" ht="101.25" customHeight="1">
      <c r="A118" s="35" t="s">
        <v>271</v>
      </c>
      <c r="B118" s="36" t="s">
        <v>270</v>
      </c>
      <c r="C118" s="3">
        <v>200</v>
      </c>
      <c r="D118" s="1">
        <f>200000</f>
        <v>200000</v>
      </c>
    </row>
    <row r="119" spans="1:4" ht="101.25" customHeight="1">
      <c r="A119" s="35" t="s">
        <v>273</v>
      </c>
      <c r="B119" s="37" t="s">
        <v>272</v>
      </c>
      <c r="C119" s="3">
        <v>200</v>
      </c>
      <c r="D119" s="1">
        <v>50915.98</v>
      </c>
    </row>
    <row r="120" spans="1:4" s="38" customFormat="1" ht="42.75" customHeight="1">
      <c r="A120" s="34" t="s">
        <v>174</v>
      </c>
      <c r="B120" s="22" t="s">
        <v>175</v>
      </c>
      <c r="C120" s="22"/>
      <c r="D120" s="23">
        <f>SUM(D121:D124)</f>
        <v>84303684.21000001</v>
      </c>
    </row>
    <row r="121" spans="1:4" ht="117.75" customHeight="1">
      <c r="A121" s="5" t="s">
        <v>176</v>
      </c>
      <c r="B121" s="3" t="s">
        <v>177</v>
      </c>
      <c r="C121" s="3">
        <v>200</v>
      </c>
      <c r="D121" s="1">
        <f>50000+55800000+450000-55800000+55850000</f>
        <v>56350000</v>
      </c>
    </row>
    <row r="122" spans="1:4" ht="80.25" customHeight="1">
      <c r="A122" s="5" t="s">
        <v>220</v>
      </c>
      <c r="B122" s="3" t="s">
        <v>221</v>
      </c>
      <c r="C122" s="3">
        <v>200</v>
      </c>
      <c r="D122" s="1">
        <f>26013684.21</f>
        <v>26013684.21</v>
      </c>
    </row>
    <row r="123" spans="1:4" ht="80.25" customHeight="1">
      <c r="A123" s="2" t="s">
        <v>241</v>
      </c>
      <c r="B123" s="3" t="s">
        <v>240</v>
      </c>
      <c r="C123" s="3">
        <v>200</v>
      </c>
      <c r="D123" s="1">
        <f>550000-110000+1500000-1940000</f>
        <v>0</v>
      </c>
    </row>
    <row r="124" spans="1:4" ht="80.25" customHeight="1">
      <c r="A124" s="2" t="s">
        <v>241</v>
      </c>
      <c r="B124" s="3" t="s">
        <v>274</v>
      </c>
      <c r="C124" s="3">
        <v>200</v>
      </c>
      <c r="D124" s="1">
        <v>1940000</v>
      </c>
    </row>
    <row r="125" spans="1:4" s="33" customFormat="1" ht="39.75" customHeight="1">
      <c r="A125" s="39" t="s">
        <v>131</v>
      </c>
      <c r="B125" s="18" t="s">
        <v>132</v>
      </c>
      <c r="C125" s="18"/>
      <c r="D125" s="19">
        <f>D126</f>
        <v>2437518.09</v>
      </c>
    </row>
    <row r="126" spans="1:4" s="20" customFormat="1" ht="56.25">
      <c r="A126" s="17" t="s">
        <v>29</v>
      </c>
      <c r="B126" s="18" t="s">
        <v>16</v>
      </c>
      <c r="C126" s="3"/>
      <c r="D126" s="19">
        <f>SUM(D127:D130)</f>
        <v>2437518.09</v>
      </c>
    </row>
    <row r="127" spans="1:4" ht="135" customHeight="1">
      <c r="A127" s="5" t="s">
        <v>123</v>
      </c>
      <c r="B127" s="3" t="s">
        <v>17</v>
      </c>
      <c r="C127" s="3">
        <v>100</v>
      </c>
      <c r="D127" s="1">
        <f>731884.6+7685.22</f>
        <v>739569.82</v>
      </c>
    </row>
    <row r="128" spans="1:4" ht="136.5" customHeight="1">
      <c r="A128" s="5" t="s">
        <v>97</v>
      </c>
      <c r="B128" s="3" t="s">
        <v>71</v>
      </c>
      <c r="C128" s="3">
        <v>100</v>
      </c>
      <c r="D128" s="1">
        <f>1172083.85+11398.42</f>
        <v>1183482.27</v>
      </c>
    </row>
    <row r="129" spans="1:4" ht="96.75" customHeight="1">
      <c r="A129" s="5" t="s">
        <v>98</v>
      </c>
      <c r="B129" s="3" t="s">
        <v>71</v>
      </c>
      <c r="C129" s="3">
        <v>200</v>
      </c>
      <c r="D129" s="1">
        <f>484466</f>
        <v>484466</v>
      </c>
    </row>
    <row r="130" spans="1:4" ht="61.5" customHeight="1">
      <c r="A130" s="5" t="s">
        <v>182</v>
      </c>
      <c r="B130" s="3" t="s">
        <v>183</v>
      </c>
      <c r="C130" s="3">
        <v>800</v>
      </c>
      <c r="D130" s="1">
        <f>30000</f>
        <v>30000</v>
      </c>
    </row>
    <row r="131" spans="1:4" s="33" customFormat="1" ht="56.25">
      <c r="A131" s="17" t="s">
        <v>129</v>
      </c>
      <c r="B131" s="18" t="s">
        <v>130</v>
      </c>
      <c r="C131" s="18"/>
      <c r="D131" s="19">
        <f>D132</f>
        <v>3266843.45</v>
      </c>
    </row>
    <row r="132" spans="1:4" s="24" customFormat="1" ht="75">
      <c r="A132" s="17" t="s">
        <v>30</v>
      </c>
      <c r="B132" s="18" t="s">
        <v>18</v>
      </c>
      <c r="C132" s="22"/>
      <c r="D132" s="19">
        <f>SUM(D133:D150)</f>
        <v>3266843.45</v>
      </c>
    </row>
    <row r="133" spans="1:4" s="24" customFormat="1" ht="37.5">
      <c r="A133" s="5" t="s">
        <v>153</v>
      </c>
      <c r="B133" s="3" t="s">
        <v>154</v>
      </c>
      <c r="C133" s="3">
        <v>800</v>
      </c>
      <c r="D133" s="1">
        <f>70000</f>
        <v>70000</v>
      </c>
    </row>
    <row r="134" spans="1:4" s="24" customFormat="1" ht="61.5" customHeight="1">
      <c r="A134" s="5" t="s">
        <v>216</v>
      </c>
      <c r="B134" s="3" t="s">
        <v>217</v>
      </c>
      <c r="C134" s="3">
        <v>700</v>
      </c>
      <c r="D134" s="1">
        <f>36279.18</f>
        <v>36279.18</v>
      </c>
    </row>
    <row r="135" spans="1:4" s="24" customFormat="1" ht="100.5" customHeight="1">
      <c r="A135" s="5" t="s">
        <v>166</v>
      </c>
      <c r="B135" s="3" t="s">
        <v>167</v>
      </c>
      <c r="C135" s="3">
        <v>200</v>
      </c>
      <c r="D135" s="1">
        <f>36000</f>
        <v>36000</v>
      </c>
    </row>
    <row r="136" spans="1:4" s="24" customFormat="1" ht="98.25" customHeight="1">
      <c r="A136" s="5" t="s">
        <v>207</v>
      </c>
      <c r="B136" s="3" t="s">
        <v>155</v>
      </c>
      <c r="C136" s="3">
        <v>200</v>
      </c>
      <c r="D136" s="1">
        <f>100000+100000</f>
        <v>200000</v>
      </c>
    </row>
    <row r="137" spans="1:4" s="24" customFormat="1" ht="115.5" customHeight="1">
      <c r="A137" s="5" t="s">
        <v>193</v>
      </c>
      <c r="B137" s="3" t="s">
        <v>194</v>
      </c>
      <c r="C137" s="3">
        <v>200</v>
      </c>
      <c r="D137" s="1">
        <f>59464.7+1783.9</f>
        <v>61248.6</v>
      </c>
    </row>
    <row r="138" spans="1:4" s="24" customFormat="1" ht="118.5" customHeight="1">
      <c r="A138" s="5" t="s">
        <v>263</v>
      </c>
      <c r="B138" s="3" t="s">
        <v>228</v>
      </c>
      <c r="C138" s="3">
        <v>200</v>
      </c>
      <c r="D138" s="1">
        <f>180000</f>
        <v>180000</v>
      </c>
    </row>
    <row r="139" spans="1:4" s="24" customFormat="1" ht="156" customHeight="1">
      <c r="A139" s="5" t="s">
        <v>264</v>
      </c>
      <c r="B139" s="3" t="s">
        <v>258</v>
      </c>
      <c r="C139" s="3">
        <v>200</v>
      </c>
      <c r="D139" s="1">
        <v>53921</v>
      </c>
    </row>
    <row r="140" spans="1:4" s="24" customFormat="1" ht="98.25" customHeight="1">
      <c r="A140" s="5" t="s">
        <v>262</v>
      </c>
      <c r="B140" s="3" t="s">
        <v>261</v>
      </c>
      <c r="C140" s="3">
        <v>200</v>
      </c>
      <c r="D140" s="1">
        <v>292333</v>
      </c>
    </row>
    <row r="141" spans="1:4" s="24" customFormat="1" ht="118.5" customHeight="1">
      <c r="A141" s="5" t="s">
        <v>260</v>
      </c>
      <c r="B141" s="3" t="s">
        <v>259</v>
      </c>
      <c r="C141" s="3">
        <v>200</v>
      </c>
      <c r="D141" s="1">
        <v>13783.78</v>
      </c>
    </row>
    <row r="142" spans="1:4" ht="77.25" customHeight="1">
      <c r="A142" s="5" t="s">
        <v>99</v>
      </c>
      <c r="B142" s="3" t="s">
        <v>72</v>
      </c>
      <c r="C142" s="3">
        <v>300</v>
      </c>
      <c r="D142" s="1">
        <f>208000</f>
        <v>208000</v>
      </c>
    </row>
    <row r="143" spans="1:4" ht="96" customHeight="1">
      <c r="A143" s="2" t="s">
        <v>209</v>
      </c>
      <c r="B143" s="3" t="s">
        <v>208</v>
      </c>
      <c r="C143" s="3">
        <v>200</v>
      </c>
      <c r="D143" s="1">
        <f>13157.89+250000+247120</f>
        <v>510277.89</v>
      </c>
    </row>
    <row r="144" spans="1:4" ht="39" customHeight="1">
      <c r="A144" s="5" t="s">
        <v>152</v>
      </c>
      <c r="B144" s="3" t="s">
        <v>151</v>
      </c>
      <c r="C144" s="3">
        <v>800</v>
      </c>
      <c r="D144" s="1">
        <f>1250000</f>
        <v>1250000</v>
      </c>
    </row>
    <row r="145" spans="1:4" ht="81" customHeight="1">
      <c r="A145" s="5" t="s">
        <v>242</v>
      </c>
      <c r="B145" s="3" t="s">
        <v>232</v>
      </c>
      <c r="C145" s="3">
        <v>800</v>
      </c>
      <c r="D145" s="1">
        <f>50000</f>
        <v>50000</v>
      </c>
    </row>
    <row r="146" spans="1:4" ht="78.75" customHeight="1">
      <c r="A146" s="5" t="s">
        <v>243</v>
      </c>
      <c r="B146" s="3" t="s">
        <v>233</v>
      </c>
      <c r="C146" s="3">
        <v>800</v>
      </c>
      <c r="D146" s="1">
        <f>50000</f>
        <v>50000</v>
      </c>
    </row>
    <row r="147" spans="1:4" ht="78" customHeight="1">
      <c r="A147" s="5" t="s">
        <v>244</v>
      </c>
      <c r="B147" s="3" t="s">
        <v>234</v>
      </c>
      <c r="C147" s="3">
        <v>800</v>
      </c>
      <c r="D147" s="1">
        <f>50000</f>
        <v>50000</v>
      </c>
    </row>
    <row r="148" spans="1:4" ht="79.5" customHeight="1">
      <c r="A148" s="5" t="s">
        <v>245</v>
      </c>
      <c r="B148" s="3" t="s">
        <v>235</v>
      </c>
      <c r="C148" s="3">
        <v>800</v>
      </c>
      <c r="D148" s="1">
        <f>50000</f>
        <v>50000</v>
      </c>
    </row>
    <row r="149" spans="1:4" ht="78.75" customHeight="1">
      <c r="A149" s="5" t="s">
        <v>246</v>
      </c>
      <c r="B149" s="3" t="s">
        <v>236</v>
      </c>
      <c r="C149" s="3">
        <v>800</v>
      </c>
      <c r="D149" s="1">
        <f>50000</f>
        <v>50000</v>
      </c>
    </row>
    <row r="150" spans="1:4" ht="119.25" customHeight="1">
      <c r="A150" s="5" t="s">
        <v>268</v>
      </c>
      <c r="B150" s="3" t="s">
        <v>267</v>
      </c>
      <c r="C150" s="3">
        <v>800</v>
      </c>
      <c r="D150" s="1">
        <f>105000</f>
        <v>105000</v>
      </c>
    </row>
    <row r="151" spans="1:4" s="11" customFormat="1" ht="18.75">
      <c r="A151" s="40" t="s">
        <v>128</v>
      </c>
      <c r="B151" s="40"/>
      <c r="C151" s="40"/>
      <c r="D151" s="19">
        <f>D22+D40+D99+D109+D125+D131+D113</f>
        <v>173654007.68</v>
      </c>
    </row>
    <row r="152" spans="4:7" ht="18.75">
      <c r="D152" s="42" t="s">
        <v>254</v>
      </c>
      <c r="F152" s="43"/>
      <c r="G152" s="43"/>
    </row>
    <row r="153" spans="2:7" s="20" customFormat="1" ht="18.75">
      <c r="B153" s="44"/>
      <c r="C153" s="26"/>
      <c r="D153" s="43"/>
      <c r="F153" s="43"/>
      <c r="G153" s="43"/>
    </row>
    <row r="156" spans="1:4" s="20" customFormat="1" ht="18.75">
      <c r="A156" s="45"/>
      <c r="B156" s="44"/>
      <c r="C156" s="26"/>
      <c r="D156" s="43"/>
    </row>
    <row r="157" spans="1:4" s="20" customFormat="1" ht="18.75">
      <c r="A157" s="46"/>
      <c r="B157" s="44"/>
      <c r="C157" s="26"/>
      <c r="D157" s="43"/>
    </row>
    <row r="158" ht="18.75">
      <c r="D158" s="43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51:C151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2020-10-22T05:24:59Z</dcterms:modified>
  <cp:category/>
  <cp:version/>
  <cp:contentType/>
  <cp:contentStatus/>
</cp:coreProperties>
</file>