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<sst xmlns="http://schemas.openxmlformats.org/spreadsheetml/2006/main" count="79" uniqueCount="79">
  <si>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</si>
  <si>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</si>
  <si>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</si>
  <si>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</si>
  <si>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</si>
  <si>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</si>
  <si>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</si>
  <si>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</si>
  <si>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</si>
  <si>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</si>
  <si>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</si>
  <si>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</si>
  <si>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</si>
  <si>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</si>
  <si>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</si>
  <si>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</si>
  <si>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</si>
  <si>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</si>
  <si>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</si>
  <si>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</si>
  <si>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</si>
  <si>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</si>
  <si>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</si>
  <si>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</si>
  <si>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</si>
  <si>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</si>
  <si>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</si>
  <si>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</si>
  <si>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</si>
  <si>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</si>
  <si>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</si>
  <si>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</si>
  <si>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</si>
  <si>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</si>
  <si>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</si>
  <si>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</si>
  <si>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</si>
  <si>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</si>
  <si>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</si>
  <si>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</si>
  <si>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</si>
  <si>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</si>
  <si>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</si>
  <si>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</si>
  <si>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</si>
  <si>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</si>
  <si>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</si>
  <si>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</si>
  <si>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</si>
  <si>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</si>
  <si>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</si>
  <si>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</si>
  <si>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</si>
  <si>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</si>
  <si>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</si>
  <si>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</si>
  <si>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</si>
  <si>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</si>
  <si>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</si>
  <si>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</si>
  <si>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</si>
  <si>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</si>
  <si>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</si>
  <si>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</si>
  <si>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</si>
  <si>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</si>
  <si>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</si>
  <si>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</si>
  <si>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</si>
  <si>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</si>
  <si>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</si>
  <si>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«Приложение № 10</t>
  </si>
  <si>
    <t>»</t>
  </si>
  <si>
    <t>Приложение № 10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</si>
  <si>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</si>
  <si>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</si>
  <si>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</si>
  <si>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</si>
  <si>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r>
      <t>от</t>
    </r>
    <r>
      <rPr>
        <u val="single"/>
        <sz val="14"/>
        <color indexed="8"/>
        <rFont val="Times New Roman"/>
        <family val="1"/>
      </rPr>
      <t xml:space="preserve"> 20.02.2020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</si>
</sst>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0" fontId="38" fillId="0" borderId="10" xfId="0" applyFont="1" applyFill="1" applyBorder="1" applyAlignment="1">
      <alignment horizontal="justify" wrapText="1"/>
    </xf>
    <xf numFmtId="0" fontId="38" fillId="0" borderId="10" xfId="0" applyFont="1" applyFill="1" applyBorder="1" applyAlignment="1">
      <alignment horizontal="justify" vertical="top" wrapText="1"/>
    </xf>
    <xf numFmtId="0" fontId="40" fillId="0" borderId="0" xfId="0" applyFont="1" applyFill="1" applyAlignment="1">
      <alignment/>
    </xf>
    <xf numFmtId="0" fontId="38" fillId="0" borderId="11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39" fillId="0" borderId="11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  <xf numFmtId="0" fontId="38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 vertical="top" wrapText="1"/>
    </xf>
    <xf numFmtId="0" fontId="40" fillId="0" borderId="0" xfId="0" applyFont="1" applyFill="1" applyAlignment="1">
      <alignment horizontal="right"/>
    </xf>
    <xf numFmtId="0" fontId="39" fillId="0" borderId="13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8" ht="18.75">
      <c r="A1" s="24" t="s">
        <v>73</v>
      </c>
      <c r="B1" s="24"/>
      <c r="C1" s="24"/>
      <c r="D1" s="24"/>
      <c r="E1" s="24"/>
      <c r="F1" s="16"/>
      <c r="G1" s="16"/>
      <c r="H1" s="16"/>
    </row>
    <row r="2" spans="1:8" ht="18.75">
      <c r="A2" s="24" t="s">
        <v>65</v>
      </c>
      <c r="B2" s="24"/>
      <c r="C2" s="24"/>
      <c r="D2" s="24"/>
      <c r="E2" s="24"/>
      <c r="F2" s="16"/>
      <c r="G2" s="16"/>
      <c r="H2" s="16"/>
    </row>
    <row r="3" spans="1:8" ht="18.75">
      <c r="A3" s="24" t="s">
        <v>66</v>
      </c>
      <c r="B3" s="24"/>
      <c r="C3" s="24"/>
      <c r="D3" s="24"/>
      <c r="E3" s="24"/>
      <c r="F3" s="16"/>
      <c r="G3" s="16"/>
      <c r="H3" s="16"/>
    </row>
    <row r="4" spans="1:8" ht="18.75">
      <c r="A4" s="24" t="s">
        <v>67</v>
      </c>
      <c r="B4" s="24"/>
      <c r="C4" s="24"/>
      <c r="D4" s="24"/>
      <c r="E4" s="24"/>
      <c r="F4" s="16"/>
      <c r="G4" s="16"/>
      <c r="H4" s="16"/>
    </row>
    <row r="5" spans="1:8" ht="80.25" customHeight="1">
      <c r="A5" s="23" t="s">
        <v>68</v>
      </c>
      <c r="B5" s="23"/>
      <c r="C5" s="23"/>
      <c r="D5" s="23"/>
      <c r="E5" s="23"/>
      <c r="F5" s="16"/>
      <c r="G5" s="16"/>
      <c r="H5" s="16"/>
    </row>
    <row r="6" spans="1:8" ht="18.75">
      <c r="A6" s="24" t="s">
        <v>69</v>
      </c>
      <c r="B6" s="24"/>
      <c r="C6" s="24"/>
      <c r="D6" s="24"/>
      <c r="E6" s="24"/>
      <c r="F6" s="16"/>
      <c r="G6" s="16"/>
      <c r="H6" s="16"/>
    </row>
    <row r="7" spans="1:8" ht="18.75">
      <c r="A7" s="24" t="s">
        <v>70</v>
      </c>
      <c r="B7" s="24"/>
      <c r="C7" s="24"/>
      <c r="D7" s="24"/>
      <c r="E7" s="24"/>
      <c r="F7" s="16"/>
      <c r="G7" s="16"/>
      <c r="H7" s="16"/>
    </row>
    <row r="8" spans="1:8" ht="18.75">
      <c r="A8" s="24" t="s">
        <v>78</v>
      </c>
      <c r="B8" s="24"/>
      <c r="C8" s="24"/>
      <c r="D8" s="24"/>
      <c r="E8" s="24"/>
      <c r="F8" s="16"/>
      <c r="G8" s="16"/>
      <c r="H8" s="16"/>
    </row>
    <row r="10" spans="1:5" ht="18.75">
      <c r="A10" s="24" t="s">
        <v>71</v>
      </c>
      <c r="B10" s="24"/>
      <c r="C10" s="24"/>
      <c r="D10" s="24"/>
      <c r="E10" s="24"/>
    </row>
    <row r="11" spans="1:5" ht="18.75">
      <c r="A11" s="24" t="s">
        <v>55</v>
      </c>
      <c r="B11" s="24"/>
      <c r="C11" s="24"/>
      <c r="D11" s="24"/>
      <c r="E11" s="24"/>
    </row>
    <row r="12" spans="1:5" ht="18.75">
      <c r="A12" s="24" t="s">
        <v>18</v>
      </c>
      <c r="B12" s="24"/>
      <c r="C12" s="24"/>
      <c r="D12" s="24"/>
      <c r="E12" s="24"/>
    </row>
    <row r="13" spans="1:5" ht="18.75">
      <c r="A13" s="24" t="s">
        <v>19</v>
      </c>
      <c r="B13" s="24"/>
      <c r="C13" s="24"/>
      <c r="D13" s="24"/>
      <c r="E13" s="24"/>
    </row>
    <row r="14" spans="1:5" ht="18.75">
      <c r="A14" s="24" t="s">
        <v>20</v>
      </c>
      <c r="B14" s="24"/>
      <c r="C14" s="24"/>
      <c r="D14" s="24"/>
      <c r="E14" s="24"/>
    </row>
    <row r="15" spans="1:5" ht="75" customHeight="1">
      <c r="A15" s="28" t="s">
        <v>59</v>
      </c>
      <c r="B15" s="28"/>
      <c r="C15" s="28"/>
      <c r="D15" s="28"/>
      <c r="E15" s="28"/>
    </row>
    <row r="16" spans="1:5" ht="20.25" customHeight="1">
      <c r="A16" s="24" t="s">
        <v>64</v>
      </c>
      <c r="B16" s="24"/>
      <c r="C16" s="24"/>
      <c r="D16" s="24"/>
      <c r="E16" s="24"/>
    </row>
    <row r="17" ht="18.75">
      <c r="A17" s="21"/>
    </row>
    <row r="18" spans="1:5" ht="57.75" customHeight="1">
      <c r="A18" s="27" t="s">
        <v>60</v>
      </c>
      <c r="B18" s="27"/>
      <c r="C18" s="27"/>
      <c r="D18" s="27"/>
      <c r="E18" s="27"/>
    </row>
    <row r="19" ht="15" customHeight="1">
      <c r="A19" s="21"/>
    </row>
    <row r="20" spans="1:5" ht="19.5" customHeight="1">
      <c r="A20" s="29" t="s">
        <v>0</v>
      </c>
      <c r="B20" s="30" t="s">
        <v>1</v>
      </c>
      <c r="C20" s="29" t="s">
        <v>2</v>
      </c>
      <c r="D20" s="29"/>
      <c r="E20" s="29"/>
    </row>
    <row r="21" spans="1:5" ht="18.75" customHeight="1">
      <c r="A21" s="29"/>
      <c r="B21" s="31"/>
      <c r="C21" s="2" t="s">
        <v>54</v>
      </c>
      <c r="D21" s="2" t="s">
        <v>56</v>
      </c>
      <c r="E21" s="2" t="s">
        <v>61</v>
      </c>
    </row>
    <row r="22" spans="1:5" ht="18.75">
      <c r="A22" s="20">
        <v>1</v>
      </c>
      <c r="B22" s="22">
        <v>2</v>
      </c>
      <c r="C22" s="2">
        <v>3</v>
      </c>
      <c r="D22" s="2">
        <v>4</v>
      </c>
      <c r="E22" s="2">
        <v>5</v>
      </c>
    </row>
    <row r="23" spans="1:5" s="12" customFormat="1" ht="20.25" customHeight="1">
      <c r="A23" s="3" t="s">
        <v>13</v>
      </c>
      <c r="B23" s="4" t="s">
        <v>41</v>
      </c>
      <c r="C23" s="5">
        <f>SUM(C24:C28)</f>
        <v>7950234.279999999</v>
      </c>
      <c r="D23" s="5">
        <f>SUM(D24:D28)</f>
        <v>6894327.05</v>
      </c>
      <c r="E23" s="5">
        <f>SUM(E24:E28)</f>
        <v>6894327.05</v>
      </c>
    </row>
    <row r="24" spans="1:5" s="6" customFormat="1" ht="57.75" customHeight="1">
      <c r="A24" s="7" t="s">
        <v>14</v>
      </c>
      <c r="B24" s="8" t="s">
        <v>3</v>
      </c>
      <c r="C24" s="9">
        <f>731884.6+5902.63+1782.59</f>
        <v>739569.82</v>
      </c>
      <c r="D24" s="9">
        <f>731884.6</f>
        <v>731884.6</v>
      </c>
      <c r="E24" s="11">
        <f>731884.6</f>
        <v>731884.6</v>
      </c>
    </row>
    <row r="25" spans="1:5" ht="75">
      <c r="A25" s="7" t="s">
        <v>15</v>
      </c>
      <c r="B25" s="8" t="s">
        <v>40</v>
      </c>
      <c r="C25" s="9">
        <f>1172083.85+484466+8754.54+2643.88</f>
        <v>1667948.27</v>
      </c>
      <c r="D25" s="9">
        <f>1172083.85+484466</f>
        <v>1656549.85</v>
      </c>
      <c r="E25" s="11">
        <f>1172083.85+484466</f>
        <v>1656549.85</v>
      </c>
    </row>
    <row r="26" spans="1:5" s="12" customFormat="1" ht="39" customHeight="1">
      <c r="A26" s="7" t="s">
        <v>62</v>
      </c>
      <c r="B26" s="14" t="s">
        <v>63</v>
      </c>
      <c r="C26" s="9">
        <f>1250000</f>
        <v>1250000</v>
      </c>
      <c r="D26" s="9">
        <f>0</f>
        <v>0</v>
      </c>
      <c r="E26" s="11">
        <f>0</f>
        <v>0</v>
      </c>
    </row>
    <row r="27" spans="1:5" ht="18.75">
      <c r="A27" s="7" t="s">
        <v>16</v>
      </c>
      <c r="B27" s="8" t="s">
        <v>4</v>
      </c>
      <c r="C27" s="9">
        <f>400000-23684.21</f>
        <v>376315.79</v>
      </c>
      <c r="D27" s="9">
        <f>400000-100000</f>
        <v>300000</v>
      </c>
      <c r="E27" s="11">
        <f>400000-100000</f>
        <v>300000</v>
      </c>
    </row>
    <row r="28" spans="1:5" ht="18.75">
      <c r="A28" s="7" t="s">
        <v>17</v>
      </c>
      <c r="B28" s="8" t="s">
        <v>42</v>
      </c>
      <c r="C28" s="9">
        <f>100000+25000+72000+9000+60000+3315406.3+135278+1500+70000+100000+30000-1783.9</f>
        <v>3916400.4</v>
      </c>
      <c r="D28" s="9">
        <f>30000+100000+29708.3+25000+90000+9000+300000+3315406.3+135278+1500+70000+100000</f>
        <v>4205892.6</v>
      </c>
      <c r="E28" s="11">
        <f>30000+100000+29708.3+25000+90000+9000+300000+3315406.3+135278+1500+70000+100000</f>
        <v>4205892.6</v>
      </c>
    </row>
    <row r="29" spans="1:5" ht="56.25">
      <c r="A29" s="3" t="s">
        <v>21</v>
      </c>
      <c r="B29" s="4" t="s">
        <v>43</v>
      </c>
      <c r="C29" s="5">
        <f>SUM(C30:C32)</f>
        <v>373500</v>
      </c>
      <c r="D29" s="5">
        <f>SUM(D30:D32)</f>
        <v>373500</v>
      </c>
      <c r="E29" s="5">
        <f>SUM(E30:E32)</f>
        <v>373500</v>
      </c>
    </row>
    <row r="30" spans="1:5" s="6" customFormat="1" ht="57" customHeight="1">
      <c r="A30" s="7" t="s">
        <v>22</v>
      </c>
      <c r="B30" s="8" t="s">
        <v>5</v>
      </c>
      <c r="C30" s="9">
        <f>12000</f>
        <v>12000</v>
      </c>
      <c r="D30" s="9">
        <f>12000</f>
        <v>12000</v>
      </c>
      <c r="E30" s="11">
        <f>12000</f>
        <v>12000</v>
      </c>
    </row>
    <row r="31" spans="1:5" ht="26.25" customHeight="1">
      <c r="A31" s="7" t="s">
        <v>23</v>
      </c>
      <c r="B31" s="8" t="s">
        <v>44</v>
      </c>
      <c r="C31" s="9">
        <f>211500</f>
        <v>211500</v>
      </c>
      <c r="D31" s="9">
        <f>211500</f>
        <v>211500</v>
      </c>
      <c r="E31" s="11">
        <f>211500</f>
        <v>211500</v>
      </c>
    </row>
    <row r="32" spans="1:5" ht="56.25">
      <c r="A32" s="7" t="s">
        <v>37</v>
      </c>
      <c r="B32" s="8" t="s">
        <v>38</v>
      </c>
      <c r="C32" s="9">
        <f>150000</f>
        <v>150000</v>
      </c>
      <c r="D32" s="9">
        <f>150000</f>
        <v>150000</v>
      </c>
      <c r="E32" s="11">
        <f>150000</f>
        <v>150000</v>
      </c>
    </row>
    <row r="33" spans="1:5" ht="23.25" customHeight="1">
      <c r="A33" s="3" t="s">
        <v>24</v>
      </c>
      <c r="B33" s="4" t="s">
        <v>45</v>
      </c>
      <c r="C33" s="5">
        <f>SUM(C34:C36)</f>
        <v>23250058.26</v>
      </c>
      <c r="D33" s="5">
        <f>SUM(D34:D36)</f>
        <v>19477921.59</v>
      </c>
      <c r="E33" s="5">
        <f>SUM(E34:E36)</f>
        <v>15604718.09</v>
      </c>
    </row>
    <row r="34" spans="1:5" ht="18.75">
      <c r="A34" s="7" t="s">
        <v>25</v>
      </c>
      <c r="B34" s="8" t="s">
        <v>6</v>
      </c>
      <c r="C34" s="9">
        <f>2000000+824058.19-58.86+158075.22</f>
        <v>2982074.5500000003</v>
      </c>
      <c r="D34" s="9">
        <f>2000000</f>
        <v>2000000</v>
      </c>
      <c r="E34" s="11">
        <f>2000000</f>
        <v>2000000</v>
      </c>
    </row>
    <row r="35" spans="1:5" ht="18.75">
      <c r="A35" s="7" t="s">
        <v>26</v>
      </c>
      <c r="B35" s="8" t="s">
        <v>46</v>
      </c>
      <c r="C35" s="9">
        <f>14409682.2+575372.76+342600+1209150.55+1392929.23+389044+58.86-158361.4+98896.7+852332.01+897236.8-300000+300000+291142-60000</f>
        <v>20240083.71</v>
      </c>
      <c r="D35" s="9">
        <f>12509682.2+3268020+342600+1900000+389044-991424.61</f>
        <v>17417921.59</v>
      </c>
      <c r="E35" s="11">
        <f>11409682.2+2836441+342600+1900000+389044-2161500-1171549.11</f>
        <v>13544718.09</v>
      </c>
    </row>
    <row r="36" spans="1:5" ht="37.5">
      <c r="A36" s="7" t="s">
        <v>27</v>
      </c>
      <c r="B36" s="8" t="s">
        <v>39</v>
      </c>
      <c r="C36" s="9">
        <f>27900</f>
        <v>27900</v>
      </c>
      <c r="D36" s="9">
        <f>60000</f>
        <v>60000</v>
      </c>
      <c r="E36" s="11">
        <f>60000</f>
        <v>60000</v>
      </c>
    </row>
    <row r="37" spans="1:5" ht="37.5">
      <c r="A37" s="3" t="s">
        <v>28</v>
      </c>
      <c r="B37" s="4" t="s">
        <v>47</v>
      </c>
      <c r="C37" s="5">
        <f>SUM(C38:C41)</f>
        <v>29378446.71</v>
      </c>
      <c r="D37" s="5">
        <f>SUM(D38:D41)</f>
        <v>16946177.439999998</v>
      </c>
      <c r="E37" s="5">
        <f>SUM(E38:E41)</f>
        <v>16503659.87</v>
      </c>
    </row>
    <row r="38" spans="1:5" ht="18.75">
      <c r="A38" s="7" t="s">
        <v>30</v>
      </c>
      <c r="B38" s="10" t="s">
        <v>32</v>
      </c>
      <c r="C38" s="9">
        <f>230000+1200000+60000+100103+200000+49873.41</f>
        <v>1839976.41</v>
      </c>
      <c r="D38" s="9">
        <f>230000+1348056.37+60000+100103+233625.22</f>
        <v>1971784.59</v>
      </c>
      <c r="E38" s="11">
        <f>230000+1348056.37+60000+100103+243032.65</f>
        <v>1981192.02</v>
      </c>
    </row>
    <row r="39" spans="1:5" ht="18.75">
      <c r="A39" s="7" t="s">
        <v>29</v>
      </c>
      <c r="B39" s="8" t="s">
        <v>7</v>
      </c>
      <c r="C39" s="9">
        <f>353572+300000+2046140.36+1099598.52+2400000+36000+30000+1000000+1112337.02+1218145</f>
        <v>9595792.9</v>
      </c>
      <c r="D39" s="9">
        <f>353572+300000+2400000+36000</f>
        <v>3089572</v>
      </c>
      <c r="E39" s="11">
        <f>353572+300000+2400000+36000</f>
        <v>3089572</v>
      </c>
    </row>
    <row r="40" spans="1:5" ht="18.75">
      <c r="A40" s="7" t="s">
        <v>31</v>
      </c>
      <c r="B40" s="8" t="s">
        <v>48</v>
      </c>
      <c r="C40" s="9">
        <f>200000+2993648.79+1829257+6300000+142242.06+254873+525000+239800+250000+13157.89+228000+58553+462588.11+31947.56+140147.05+183757.94+120930-13157.89-250000+263157.89-291142+60000-120930+120930+3699917</f>
        <v>17442677.4</v>
      </c>
      <c r="D40" s="9">
        <f>200000+2993648.79+1829257+6300000+142242.06+254873+525000+239800-300000-300000</f>
        <v>11884820.85</v>
      </c>
      <c r="E40" s="11">
        <f>200000+2993648.79+1829257+6300000+142242.06+254873+525000+239800-651925-400000</f>
        <v>11432895.85</v>
      </c>
    </row>
    <row r="41" spans="1:5" ht="37.5">
      <c r="A41" s="7" t="s">
        <v>57</v>
      </c>
      <c r="B41" s="15" t="s">
        <v>58</v>
      </c>
      <c r="C41" s="9">
        <f>50000+55800000+450000-55800000</f>
        <v>500000</v>
      </c>
      <c r="D41" s="9">
        <f>0</f>
        <v>0</v>
      </c>
      <c r="E41" s="11">
        <f>0</f>
        <v>0</v>
      </c>
    </row>
    <row r="42" spans="1:5" ht="18.75">
      <c r="A42" s="3" t="s">
        <v>33</v>
      </c>
      <c r="B42" s="4" t="s">
        <v>8</v>
      </c>
      <c r="C42" s="5">
        <f>C43</f>
        <v>38720</v>
      </c>
      <c r="D42" s="5">
        <f>D43</f>
        <v>38720</v>
      </c>
      <c r="E42" s="5">
        <f>E43</f>
        <v>38720</v>
      </c>
    </row>
    <row r="43" spans="1:5" ht="18.75">
      <c r="A43" s="7" t="s">
        <v>34</v>
      </c>
      <c r="B43" s="8" t="s">
        <v>9</v>
      </c>
      <c r="C43" s="9">
        <f>33440+5280</f>
        <v>38720</v>
      </c>
      <c r="D43" s="9">
        <f>33440+5280</f>
        <v>38720</v>
      </c>
      <c r="E43" s="11">
        <f>33440+5280</f>
        <v>38720</v>
      </c>
    </row>
    <row r="44" spans="1:5" ht="18.75">
      <c r="A44" s="3" t="s">
        <v>35</v>
      </c>
      <c r="B44" s="4" t="s">
        <v>49</v>
      </c>
      <c r="C44" s="5">
        <f>C45</f>
        <v>22938966.03</v>
      </c>
      <c r="D44" s="5">
        <f>D45</f>
        <v>19276091.94</v>
      </c>
      <c r="E44" s="5">
        <f>E45</f>
        <v>19328174.51</v>
      </c>
    </row>
    <row r="45" spans="1:5" ht="18.75">
      <c r="A45" s="7" t="s">
        <v>36</v>
      </c>
      <c r="B45" s="8" t="s">
        <v>50</v>
      </c>
      <c r="C45" s="9">
        <f>16828896.79+318928+150000+4700258+1121650.92+200000+10526.32-391294-200000+210526.32-10526.32-355944.43+355944.43</f>
        <v>22938966.03</v>
      </c>
      <c r="D45" s="9">
        <f>17210319.94+318928+150000+1596844</f>
        <v>19276091.94</v>
      </c>
      <c r="E45" s="11">
        <f>17262402.51+318928+150000+1596844</f>
        <v>19328174.51</v>
      </c>
    </row>
    <row r="46" spans="1:5" ht="18.75">
      <c r="A46" s="3">
        <v>1000</v>
      </c>
      <c r="B46" s="4" t="s">
        <v>51</v>
      </c>
      <c r="C46" s="5">
        <f>SUM(C47:C48)</f>
        <v>1389576.5999999999</v>
      </c>
      <c r="D46" s="5">
        <f>SUM(D47:D48)</f>
        <v>1736068.19</v>
      </c>
      <c r="E46" s="5">
        <f>SUM(E47:E48)</f>
        <v>1736068.19</v>
      </c>
    </row>
    <row r="47" spans="1:5" ht="18.75">
      <c r="A47" s="7">
        <v>1001</v>
      </c>
      <c r="B47" s="8" t="s">
        <v>10</v>
      </c>
      <c r="C47" s="9">
        <f>208000</f>
        <v>208000</v>
      </c>
      <c r="D47" s="9">
        <f>208000</f>
        <v>208000</v>
      </c>
      <c r="E47" s="11">
        <f>208000</f>
        <v>208000</v>
      </c>
    </row>
    <row r="48" spans="1:5" ht="18.75">
      <c r="A48" s="7">
        <v>1003</v>
      </c>
      <c r="B48" s="8" t="s">
        <v>52</v>
      </c>
      <c r="C48" s="9">
        <f>1041212.27+358800+59464.7+773472.28-773472.28-279684.27+1783.9</f>
        <v>1181576.5999999999</v>
      </c>
      <c r="D48" s="9">
        <f>1061628.19+466440</f>
        <v>1528068.19</v>
      </c>
      <c r="E48" s="11">
        <f>1061628.19+466440</f>
        <v>1528068.19</v>
      </c>
    </row>
    <row r="49" spans="1:5" ht="18.75">
      <c r="A49" s="3">
        <v>1100</v>
      </c>
      <c r="B49" s="4" t="s">
        <v>11</v>
      </c>
      <c r="C49" s="5">
        <f>C50</f>
        <v>223696</v>
      </c>
      <c r="D49" s="5">
        <f>D50</f>
        <v>235840</v>
      </c>
      <c r="E49" s="5">
        <f>E50</f>
        <v>235840</v>
      </c>
    </row>
    <row r="50" spans="1:5" ht="18.75">
      <c r="A50" s="7">
        <v>1102</v>
      </c>
      <c r="B50" s="8" t="s">
        <v>12</v>
      </c>
      <c r="C50" s="9">
        <f>77000+128840+17856</f>
        <v>223696</v>
      </c>
      <c r="D50" s="9">
        <f>77000+158840</f>
        <v>235840</v>
      </c>
      <c r="E50" s="11">
        <f>77000+158840</f>
        <v>235840</v>
      </c>
    </row>
    <row r="51" spans="1:5" s="18" customFormat="1" ht="56.25">
      <c r="A51" s="3" t="s">
        <v>74</v>
      </c>
      <c r="B51" s="19" t="s">
        <v>75</v>
      </c>
      <c r="C51" s="5">
        <f>C52</f>
        <v>36279.18</v>
      </c>
      <c r="D51" s="5">
        <f>D52</f>
        <v>30582.25</v>
      </c>
      <c r="E51" s="5">
        <f>E52</f>
        <v>10706.75</v>
      </c>
    </row>
    <row r="52" spans="1:5" ht="39" customHeight="1">
      <c r="A52" s="7" t="s">
        <v>76</v>
      </c>
      <c r="B52" s="17" t="s">
        <v>77</v>
      </c>
      <c r="C52" s="9">
        <f>36279.18</f>
        <v>36279.18</v>
      </c>
      <c r="D52" s="9">
        <f>30582.25</f>
        <v>30582.25</v>
      </c>
      <c r="E52" s="11">
        <f>10706.75</f>
        <v>10706.75</v>
      </c>
    </row>
    <row r="53" spans="1:5" ht="23.25" customHeight="1">
      <c r="A53" s="25" t="s">
        <v>53</v>
      </c>
      <c r="B53" s="26"/>
      <c r="C53" s="5">
        <f>C23+C29+C33+C37+C42+C44+C46+C49+C51</f>
        <v>85579477.06</v>
      </c>
      <c r="D53" s="5">
        <f>D23+D29+D33+D37+D42+D44+D46+D49+D51</f>
        <v>65009228.45999999</v>
      </c>
      <c r="E53" s="5">
        <f>E23+E29+E33+E37+E42+E44+E46+E49+E51</f>
        <v>60725714.45999999</v>
      </c>
    </row>
    <row r="54" spans="1:5" s="6" customFormat="1" ht="17.25" customHeight="1">
      <c r="A54" s="1"/>
      <c r="B54" s="1"/>
      <c r="C54" s="1"/>
      <c r="D54" s="1"/>
      <c r="E54" s="13" t="s">
        <v>72</v>
      </c>
    </row>
  </sheetData>
  <sheetProtection/>
  <mergeCells count="20">
    <mergeCell ref="C20:E20"/>
    <mergeCell ref="A10:E10"/>
    <mergeCell ref="A11:E11"/>
    <mergeCell ref="A12:E12"/>
    <mergeCell ref="A1:E1"/>
    <mergeCell ref="A2:E2"/>
    <mergeCell ref="A3:E3"/>
    <mergeCell ref="A4:E4"/>
    <mergeCell ref="A13:E13"/>
    <mergeCell ref="A14:E14"/>
    <mergeCell ref="A5:E5"/>
    <mergeCell ref="A6:E6"/>
    <mergeCell ref="A7:E7"/>
    <mergeCell ref="A8:E8"/>
    <mergeCell ref="A53:B53"/>
    <mergeCell ref="A18:E18"/>
    <mergeCell ref="A15:E15"/>
    <mergeCell ref="A16:E16"/>
    <mergeCell ref="A20:A21"/>
    <mergeCell ref="B20:B21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2020-02-27T08:35:50Z</dcterms:modified>
  <cp:category/>
  <cp:version/>
  <cp:contentType/>
  <cp:contentStatus/>
</cp:coreProperties>
</file>