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Сведения по разделам,подразд" sheetId="1" r:id="rId1"/>
  </sheets>
  <definedNames>
    <definedName name="_xlnm.Print_Titles" localSheetId="0">'Сведения по разделам,подразд'!$1:$5</definedName>
  </definedNames>
  <calcPr fullCalcOnLoad="1"/>
</workbook>
</file>

<file path=xl/sharedStrings.xml><?xml version="1.0" encoding="utf-8"?>
<sst xmlns="http://schemas.openxmlformats.org/spreadsheetml/2006/main" count="74" uniqueCount="71">
  <si>
    <t xml:space="preserve">в том числе: </t>
  </si>
  <si>
    <t>Расходы бюджета - ИТОГО</t>
  </si>
  <si>
    <t>Наименование 
показателя</t>
  </si>
  <si>
    <t>3</t>
  </si>
  <si>
    <t/>
  </si>
  <si>
    <t>2</t>
  </si>
  <si>
    <t>1</t>
  </si>
  <si>
    <t>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</si>
  <si>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</si>
  <si>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</si>
  <si>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</si>
  <si>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</si>
  <si>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</si>
  <si>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</si>
  <si>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</si>
  <si>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</si>
  <si>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</si>
  <si>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</si>
  <si>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</si>
  <si>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</si>
  <si>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</si>
  <si>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</si>
  <si>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</si>
  <si>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</si>
  <si>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</si>
  <si>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</si>
  <si>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</si>
  <si>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</si>
  <si>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</si>
  <si>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</si>
  <si>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0100</t>
  </si>
  <si>
    <t xml:space="preserve">0113 </t>
  </si>
  <si>
    <t xml:space="preserve">0309 </t>
  </si>
  <si>
    <t>0501</t>
  </si>
  <si>
    <t xml:space="preserve"> 0503 </t>
  </si>
  <si>
    <t>1000</t>
  </si>
  <si>
    <t xml:space="preserve">1001 </t>
  </si>
  <si>
    <t xml:space="preserve"> 1100 </t>
  </si>
  <si>
    <t xml:space="preserve">1102 </t>
  </si>
  <si>
    <t>0502</t>
  </si>
  <si>
    <t>0102</t>
  </si>
  <si>
    <t>0103</t>
  </si>
  <si>
    <t xml:space="preserve">0111 </t>
  </si>
  <si>
    <t xml:space="preserve">0300 </t>
  </si>
  <si>
    <t xml:space="preserve">0400 </t>
  </si>
  <si>
    <t xml:space="preserve">0408 </t>
  </si>
  <si>
    <t xml:space="preserve">0409 </t>
  </si>
  <si>
    <t xml:space="preserve">0500 </t>
  </si>
  <si>
    <t>0700</t>
  </si>
  <si>
    <t xml:space="preserve">0707 </t>
  </si>
  <si>
    <t>0800</t>
  </si>
  <si>
    <t>0801</t>
  </si>
  <si>
    <t>1003</t>
  </si>
  <si>
    <t>Код раздела, подраз-дела по бюджетной классификации</t>
  </si>
  <si>
    <t>0412</t>
  </si>
  <si>
    <t>Другие вопросы в области национальной экономики</t>
  </si>
  <si>
    <t>Молодежная политика</t>
  </si>
  <si>
    <t xml:space="preserve"> 0310</t>
  </si>
  <si>
    <t>Обеспечение пожарной безопасности</t>
  </si>
  <si>
    <t>в руб. (гр.4-гр.3)</t>
  </si>
  <si>
    <t>в % (гр.4/гр.3*100)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</si>
  <si>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</si>
  <si>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</si>
  <si>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0314</t>
  </si>
  <si>
    <t>Другие вопросы в области национальной безопасности и правоохранительной деятельности</t>
  </si>
  <si>
    <t>Сведения о расходах бюджета Южского городского поселения по разделам и подразделам классификации расходов на 2019 год в сравнении с утвержденным планом на 2018 год</t>
  </si>
  <si>
    <t>Утвержденные бюджетные назначения на 01.11.2018 (руб.)</t>
  </si>
  <si>
    <t>Утверждено проектом Решения на 2019 (руб.)</t>
  </si>
  <si>
    <t>Рост (снижение) 2019 год к 2018 году (по состоянию на 1 ноября)</t>
  </si>
  <si>
    <t>0105</t>
  </si>
  <si>
    <t>Судебная система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</si>
</sst>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left"/>
      <protection/>
    </xf>
    <xf numFmtId="0" fontId="34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50" applyNumberFormat="0" applyAlignment="0" applyProtection="0"/>
    <xf numFmtId="0" fontId="36" fillId="29" borderId="51" applyNumberFormat="0" applyAlignment="0" applyProtection="0"/>
    <xf numFmtId="0" fontId="37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2" applyNumberFormat="0" applyFill="0" applyAlignment="0" applyProtection="0"/>
    <xf numFmtId="0" fontId="39" fillId="0" borderId="53" applyNumberFormat="0" applyFill="0" applyAlignment="0" applyProtection="0"/>
    <xf numFmtId="0" fontId="40" fillId="0" borderId="5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5" applyNumberFormat="0" applyFill="0" applyAlignment="0" applyProtection="0"/>
    <xf numFmtId="0" fontId="42" fillId="30" borderId="56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47" fillId="0" borderId="58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vertical="top"/>
      <protection locked="0"/>
    </xf>
    <xf numFmtId="0" fontId="5" fillId="0" borderId="0" xfId="143" applyNumberFormat="1" applyFont="1" applyProtection="1">
      <alignment/>
      <protection/>
    </xf>
    <xf numFmtId="49" fontId="5" fillId="0" borderId="0" xfId="215" applyNumberFormat="1" applyFont="1" applyBorder="1" applyProtection="1">
      <alignment/>
      <protection/>
    </xf>
    <xf numFmtId="0" fontId="5" fillId="0" borderId="0" xfId="47" applyNumberFormat="1" applyFont="1" applyBorder="1" applyProtection="1">
      <alignment/>
      <protection/>
    </xf>
    <xf numFmtId="49" fontId="5" fillId="0" borderId="59" xfId="146" applyNumberFormat="1" applyFont="1" applyBorder="1" applyProtection="1">
      <alignment horizontal="center" vertical="center" wrapText="1"/>
      <protection/>
    </xf>
    <xf numFmtId="49" fontId="5" fillId="0" borderId="59" xfId="171" applyNumberFormat="1" applyFont="1" applyBorder="1" applyProtection="1">
      <alignment horizontal="center" vertical="center" wrapText="1"/>
      <protection/>
    </xf>
    <xf numFmtId="0" fontId="5" fillId="0" borderId="59" xfId="190" applyNumberFormat="1" applyFont="1" applyBorder="1" applyAlignment="1" applyProtection="1">
      <alignment horizontal="center"/>
      <protection/>
    </xf>
    <xf numFmtId="0" fontId="13" fillId="0" borderId="59" xfId="201" applyNumberFormat="1" applyFont="1" applyBorder="1" applyAlignment="1" applyProtection="1">
      <alignment vertical="center" wrapText="1"/>
      <protection/>
    </xf>
    <xf numFmtId="49" fontId="13" fillId="0" borderId="59" xfId="212" applyNumberFormat="1" applyFont="1" applyBorder="1" applyAlignment="1" applyProtection="1">
      <alignment horizontal="center" vertical="center" wrapText="1"/>
      <protection/>
    </xf>
    <xf numFmtId="4" fontId="13" fillId="0" borderId="59" xfId="38" applyNumberFormat="1" applyFont="1" applyBorder="1" applyAlignment="1" applyProtection="1">
      <alignment horizontal="right" vertical="center"/>
      <protection/>
    </xf>
    <xf numFmtId="0" fontId="5" fillId="0" borderId="59" xfId="149" applyNumberFormat="1" applyFont="1" applyBorder="1" applyAlignment="1" applyProtection="1">
      <alignment vertical="top" wrapText="1"/>
      <protection/>
    </xf>
    <xf numFmtId="49" fontId="5" fillId="0" borderId="59" xfId="169" applyNumberFormat="1" applyFont="1" applyBorder="1" applyAlignment="1" applyProtection="1">
      <alignment horizontal="center" vertical="top"/>
      <protection/>
    </xf>
    <xf numFmtId="0" fontId="5" fillId="0" borderId="59" xfId="204" applyNumberFormat="1" applyFont="1" applyBorder="1" applyAlignment="1" applyProtection="1">
      <alignment vertical="top" wrapText="1"/>
      <protection/>
    </xf>
    <xf numFmtId="0" fontId="13" fillId="0" borderId="59" xfId="204" applyNumberFormat="1" applyFont="1" applyBorder="1" applyAlignment="1" applyProtection="1">
      <alignment vertical="center" wrapText="1"/>
      <protection/>
    </xf>
    <xf numFmtId="49" fontId="13" fillId="0" borderId="59" xfId="214" applyNumberFormat="1" applyFont="1" applyBorder="1" applyAlignment="1" applyProtection="1">
      <alignment horizontal="center" vertical="center"/>
      <protection/>
    </xf>
    <xf numFmtId="0" fontId="13" fillId="0" borderId="59" xfId="204" applyNumberFormat="1" applyFont="1" applyBorder="1" applyAlignment="1" applyProtection="1">
      <alignment vertical="top" wrapText="1"/>
      <protection/>
    </xf>
    <xf numFmtId="4" fontId="13" fillId="0" borderId="59" xfId="191" applyNumberFormat="1" applyFont="1" applyBorder="1" applyAlignment="1" applyProtection="1">
      <alignment vertical="center"/>
      <protection/>
    </xf>
    <xf numFmtId="49" fontId="5" fillId="0" borderId="59" xfId="169" applyNumberFormat="1" applyFont="1" applyBorder="1" applyAlignment="1" applyProtection="1">
      <alignment horizontal="center" vertical="center"/>
      <protection/>
    </xf>
    <xf numFmtId="4" fontId="5" fillId="0" borderId="59" xfId="38" applyNumberFormat="1" applyFont="1" applyBorder="1" applyAlignment="1" applyProtection="1">
      <alignment horizontal="right" vertical="center"/>
      <protection/>
    </xf>
    <xf numFmtId="4" fontId="5" fillId="0" borderId="59" xfId="191" applyNumberFormat="1" applyFont="1" applyBorder="1" applyAlignment="1" applyProtection="1">
      <alignment vertical="center"/>
      <protection/>
    </xf>
    <xf numFmtId="0" fontId="5" fillId="0" borderId="0" xfId="200" applyNumberFormat="1" applyFont="1" applyBorder="1" applyAlignment="1" applyProtection="1">
      <alignment horizontal="center"/>
      <protection/>
    </xf>
    <xf numFmtId="49" fontId="5" fillId="0" borderId="59" xfId="146" applyNumberFormat="1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/>
      <protection locked="0"/>
    </xf>
    <xf numFmtId="49" fontId="5" fillId="0" borderId="59" xfId="214" applyNumberFormat="1" applyFont="1" applyBorder="1" applyAlignment="1" applyProtection="1">
      <alignment horizontal="center" vertical="center"/>
      <protection/>
    </xf>
    <xf numFmtId="2" fontId="5" fillId="0" borderId="0" xfId="200" applyNumberFormat="1" applyFont="1" applyBorder="1" applyProtection="1">
      <alignment horizontal="left"/>
      <protection/>
    </xf>
    <xf numFmtId="0" fontId="50" fillId="0" borderId="59" xfId="0" applyFont="1" applyBorder="1" applyAlignment="1" applyProtection="1">
      <alignment horizontal="center"/>
      <protection locked="0"/>
    </xf>
    <xf numFmtId="49" fontId="5" fillId="0" borderId="59" xfId="190" applyNumberFormat="1" applyFont="1" applyBorder="1" applyAlignment="1" applyProtection="1">
      <alignment horizontal="center" vertical="top" wrapText="1"/>
      <protection/>
    </xf>
    <xf numFmtId="49" fontId="50" fillId="0" borderId="59" xfId="0" applyNumberFormat="1" applyFont="1" applyBorder="1" applyAlignment="1" applyProtection="1">
      <alignment horizontal="center" vertical="top" wrapText="1"/>
      <protection locked="0"/>
    </xf>
    <xf numFmtId="4" fontId="51" fillId="0" borderId="59" xfId="0" applyNumberFormat="1" applyFont="1" applyBorder="1" applyAlignment="1" applyProtection="1">
      <alignment vertical="center"/>
      <protection locked="0"/>
    </xf>
    <xf numFmtId="4" fontId="50" fillId="0" borderId="59" xfId="0" applyNumberFormat="1" applyFont="1" applyBorder="1" applyAlignment="1" applyProtection="1">
      <alignment vertical="center"/>
      <protection locked="0"/>
    </xf>
    <xf numFmtId="0" fontId="51" fillId="0" borderId="59" xfId="0" applyFont="1" applyBorder="1" applyAlignment="1" applyProtection="1">
      <alignment vertical="center" wrapText="1"/>
      <protection locked="0"/>
    </xf>
    <xf numFmtId="0" fontId="51" fillId="0" borderId="59" xfId="0" applyFont="1" applyBorder="1" applyAlignment="1" applyProtection="1">
      <alignment horizontal="center" vertical="center"/>
      <protection locked="0"/>
    </xf>
    <xf numFmtId="0" fontId="50" fillId="0" borderId="59" xfId="0" applyFont="1" applyBorder="1" applyAlignment="1" applyProtection="1">
      <alignment vertical="center" wrapText="1"/>
      <protection locked="0"/>
    </xf>
    <xf numFmtId="0" fontId="50" fillId="0" borderId="59" xfId="0" applyFont="1" applyBorder="1" applyAlignment="1" applyProtection="1">
      <alignment horizontal="center" vertical="center"/>
      <protection locked="0"/>
    </xf>
    <xf numFmtId="0" fontId="13" fillId="0" borderId="0" xfId="138" applyNumberFormat="1" applyFont="1" applyAlignment="1" applyProtection="1">
      <alignment horizontal="center" vertical="center" wrapText="1"/>
      <protection/>
    </xf>
    <xf numFmtId="49" fontId="5" fillId="0" borderId="60" xfId="145" applyNumberFormat="1" applyFont="1" applyBorder="1" applyAlignment="1" applyProtection="1">
      <alignment horizontal="center" vertical="center" wrapText="1"/>
      <protection/>
    </xf>
    <xf numFmtId="49" fontId="5" fillId="0" borderId="61" xfId="145" applyNumberFormat="1" applyFont="1" applyBorder="1" applyAlignment="1" applyProtection="1">
      <alignment horizontal="center" vertical="center" wrapText="1"/>
      <protection/>
    </xf>
    <xf numFmtId="49" fontId="5" fillId="0" borderId="60" xfId="145" applyNumberFormat="1" applyFont="1" applyBorder="1" applyAlignment="1" applyProtection="1">
      <alignment horizontal="center" vertical="top" wrapText="1"/>
      <protection/>
    </xf>
    <xf numFmtId="49" fontId="5" fillId="0" borderId="61" xfId="145" applyNumberFormat="1" applyFont="1" applyBorder="1" applyAlignment="1" applyProtection="1">
      <alignment horizontal="center" vertical="top" wrapText="1"/>
      <protection/>
    </xf>
    <xf numFmtId="49" fontId="5" fillId="0" borderId="60" xfId="170" applyNumberFormat="1" applyFont="1" applyBorder="1" applyAlignment="1">
      <alignment horizontal="center" vertical="center" wrapText="1"/>
      <protection/>
    </xf>
    <xf numFmtId="49" fontId="5" fillId="0" borderId="61" xfId="170" applyNumberFormat="1" applyFont="1" applyBorder="1" applyAlignment="1">
      <alignment horizontal="center" vertical="center" wrapText="1"/>
      <protection/>
    </xf>
    <xf numFmtId="49" fontId="5" fillId="0" borderId="62" xfId="143" applyNumberFormat="1" applyFont="1" applyBorder="1" applyAlignment="1" applyProtection="1">
      <alignment horizontal="center" vertical="top" wrapText="1"/>
      <protection/>
    </xf>
    <xf numFmtId="49" fontId="5" fillId="0" borderId="63" xfId="143" applyNumberFormat="1" applyFont="1" applyBorder="1" applyAlignment="1" applyProtection="1">
      <alignment horizontal="center" vertical="top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:F1"/>
    </sheetView>
  </sheetViews>
  <sheetFormatPr defaultColWidth="8.8515625" defaultRowHeight="15"/>
  <cols>
    <col min="1" max="1" width="56.7109375" style="1" customWidth="1"/>
    <col min="2" max="2" width="8.57421875" style="27" customWidth="1"/>
    <col min="3" max="4" width="14.7109375" style="1" customWidth="1"/>
    <col min="5" max="5" width="10.28125" style="1" customWidth="1"/>
    <col min="6" max="6" width="15.00390625" style="1" customWidth="1"/>
    <col min="7" max="16384" width="8.8515625" style="1" customWidth="1"/>
  </cols>
  <sheetData>
    <row r="1" spans="1:6" s="3" customFormat="1" ht="46.5" customHeight="1">
      <c r="A1" s="39" t="s">
        <v>65</v>
      </c>
      <c r="B1" s="39"/>
      <c r="C1" s="39"/>
      <c r="D1" s="39"/>
      <c r="E1" s="39"/>
      <c r="F1" s="39"/>
    </row>
    <row r="2" spans="1:5" ht="12.75" customHeight="1">
      <c r="A2" s="29"/>
      <c r="B2" s="25"/>
      <c r="C2" s="7" t="s">
        <v>4</v>
      </c>
      <c r="D2" s="8"/>
      <c r="E2" s="6"/>
    </row>
    <row r="3" spans="1:6" ht="47.25" customHeight="1">
      <c r="A3" s="40" t="s">
        <v>2</v>
      </c>
      <c r="B3" s="42" t="s">
        <v>53</v>
      </c>
      <c r="C3" s="44" t="s">
        <v>66</v>
      </c>
      <c r="D3" s="44" t="s">
        <v>67</v>
      </c>
      <c r="E3" s="46" t="s">
        <v>68</v>
      </c>
      <c r="F3" s="47"/>
    </row>
    <row r="4" spans="1:6" ht="74.25" customHeight="1">
      <c r="A4" s="41"/>
      <c r="B4" s="43"/>
      <c r="C4" s="45"/>
      <c r="D4" s="45"/>
      <c r="E4" s="31" t="s">
        <v>60</v>
      </c>
      <c r="F4" s="32" t="s">
        <v>59</v>
      </c>
    </row>
    <row r="5" spans="1:6" ht="16.5" customHeight="1">
      <c r="A5" s="9" t="s">
        <v>6</v>
      </c>
      <c r="B5" s="26" t="s">
        <v>5</v>
      </c>
      <c r="C5" s="10" t="s">
        <v>3</v>
      </c>
      <c r="D5" s="10" t="s">
        <v>7</v>
      </c>
      <c r="E5" s="11">
        <v>5</v>
      </c>
      <c r="F5" s="30">
        <v>6</v>
      </c>
    </row>
    <row r="6" spans="1:6" s="2" customFormat="1" ht="21" customHeight="1">
      <c r="A6" s="12" t="s">
        <v>1</v>
      </c>
      <c r="B6" s="13"/>
      <c r="C6" s="14">
        <f>C8+C14+C18+C22+C26+C28+C30+C33+C35</f>
        <v>83659705.67</v>
      </c>
      <c r="D6" s="14">
        <f>D8+D14+D18+D22+D26+D28+D30+D33+D35</f>
        <v>69915723.95</v>
      </c>
      <c r="E6" s="21">
        <f>D6/C6*100</f>
        <v>83.57156338295782</v>
      </c>
      <c r="F6" s="33">
        <f>D6-C6</f>
        <v>-13743981.719999999</v>
      </c>
    </row>
    <row r="7" spans="1:6" s="5" customFormat="1" ht="16.5" customHeight="1">
      <c r="A7" s="15" t="s">
        <v>0</v>
      </c>
      <c r="B7" s="16" t="s">
        <v>4</v>
      </c>
      <c r="C7" s="22" t="s">
        <v>4</v>
      </c>
      <c r="D7" s="22" t="s">
        <v>4</v>
      </c>
      <c r="E7" s="24"/>
      <c r="F7" s="34"/>
    </row>
    <row r="8" spans="1:6" s="2" customFormat="1" ht="17.25" customHeight="1">
      <c r="A8" s="18" t="s">
        <v>8</v>
      </c>
      <c r="B8" s="19" t="s">
        <v>30</v>
      </c>
      <c r="C8" s="14">
        <f>SUM(C9:C13)</f>
        <v>7248399.970000001</v>
      </c>
      <c r="D8" s="14">
        <f>SUM(D9:D13)</f>
        <v>6711938.859999999</v>
      </c>
      <c r="E8" s="21">
        <f aca="true" t="shared" si="0" ref="E8:E36">D8/C8*100</f>
        <v>92.59890303763133</v>
      </c>
      <c r="F8" s="33">
        <f aca="true" t="shared" si="1" ref="F8:F36">D8-C8</f>
        <v>-536461.1100000013</v>
      </c>
    </row>
    <row r="9" spans="1:6" ht="33" customHeight="1">
      <c r="A9" s="17" t="s">
        <v>9</v>
      </c>
      <c r="B9" s="28" t="s">
        <v>40</v>
      </c>
      <c r="C9" s="23">
        <f>701756.56</f>
        <v>701756.56</v>
      </c>
      <c r="D9" s="23">
        <f>701711.03</f>
        <v>701711.03</v>
      </c>
      <c r="E9" s="24">
        <f t="shared" si="0"/>
        <v>99.99351199509984</v>
      </c>
      <c r="F9" s="34">
        <f t="shared" si="1"/>
        <v>-45.53000000002794</v>
      </c>
    </row>
    <row r="10" spans="1:6" ht="46.5" customHeight="1">
      <c r="A10" s="17" t="s">
        <v>10</v>
      </c>
      <c r="B10" s="28" t="s">
        <v>41</v>
      </c>
      <c r="C10" s="23">
        <f>1542274.26</f>
        <v>1542274.26</v>
      </c>
      <c r="D10" s="23">
        <f>1680903.55</f>
        <v>1680903.55</v>
      </c>
      <c r="E10" s="24">
        <f t="shared" si="0"/>
        <v>108.98862761283456</v>
      </c>
      <c r="F10" s="34">
        <f t="shared" si="1"/>
        <v>138629.29000000004</v>
      </c>
    </row>
    <row r="11" spans="1:6" ht="16.5" customHeight="1">
      <c r="A11" s="17" t="s">
        <v>70</v>
      </c>
      <c r="B11" s="28" t="s">
        <v>69</v>
      </c>
      <c r="C11" s="23">
        <f>24530.57</f>
        <v>24530.57</v>
      </c>
      <c r="D11" s="23">
        <f>3072</f>
        <v>3072</v>
      </c>
      <c r="E11" s="24"/>
      <c r="F11" s="34"/>
    </row>
    <row r="12" spans="1:6" ht="15">
      <c r="A12" s="17" t="s">
        <v>11</v>
      </c>
      <c r="B12" s="28" t="s">
        <v>42</v>
      </c>
      <c r="C12" s="23">
        <f>254100</f>
        <v>254100</v>
      </c>
      <c r="D12" s="23">
        <f>400000</f>
        <v>400000</v>
      </c>
      <c r="E12" s="24">
        <f t="shared" si="0"/>
        <v>157.41833923652106</v>
      </c>
      <c r="F12" s="34">
        <f t="shared" si="1"/>
        <v>145900</v>
      </c>
    </row>
    <row r="13" spans="1:6" ht="15">
      <c r="A13" s="17" t="s">
        <v>12</v>
      </c>
      <c r="B13" s="28" t="s">
        <v>31</v>
      </c>
      <c r="C13" s="23">
        <f>4725738.58</f>
        <v>4725738.58</v>
      </c>
      <c r="D13" s="23">
        <f>3926252.28</f>
        <v>3926252.28</v>
      </c>
      <c r="E13" s="24">
        <f t="shared" si="0"/>
        <v>83.08229948682434</v>
      </c>
      <c r="F13" s="34">
        <f t="shared" si="1"/>
        <v>-799486.3000000003</v>
      </c>
    </row>
    <row r="14" spans="1:6" s="2" customFormat="1" ht="30.75" customHeight="1">
      <c r="A14" s="18" t="s">
        <v>13</v>
      </c>
      <c r="B14" s="19" t="s">
        <v>43</v>
      </c>
      <c r="C14" s="14">
        <f>SUM(C15:C17)</f>
        <v>405214</v>
      </c>
      <c r="D14" s="14">
        <f>SUM(D15:D17)</f>
        <v>311500</v>
      </c>
      <c r="E14" s="21">
        <f t="shared" si="0"/>
        <v>76.87296095396506</v>
      </c>
      <c r="F14" s="33">
        <f t="shared" si="1"/>
        <v>-93714</v>
      </c>
    </row>
    <row r="15" spans="1:6" ht="32.25" customHeight="1">
      <c r="A15" s="17" t="s">
        <v>14</v>
      </c>
      <c r="B15" s="28" t="s">
        <v>32</v>
      </c>
      <c r="C15" s="23">
        <f>37000</f>
        <v>37000</v>
      </c>
      <c r="D15" s="23">
        <f>12000</f>
        <v>12000</v>
      </c>
      <c r="E15" s="24">
        <f t="shared" si="0"/>
        <v>32.432432432432435</v>
      </c>
      <c r="F15" s="34">
        <f t="shared" si="1"/>
        <v>-25000</v>
      </c>
    </row>
    <row r="16" spans="1:6" ht="18" customHeight="1">
      <c r="A16" s="17" t="s">
        <v>58</v>
      </c>
      <c r="B16" s="28" t="s">
        <v>57</v>
      </c>
      <c r="C16" s="23">
        <f>280214</f>
        <v>280214</v>
      </c>
      <c r="D16" s="23">
        <f>211500</f>
        <v>211500</v>
      </c>
      <c r="E16" s="24">
        <f t="shared" si="0"/>
        <v>75.47802750754781</v>
      </c>
      <c r="F16" s="34">
        <f t="shared" si="1"/>
        <v>-68714</v>
      </c>
    </row>
    <row r="17" spans="1:6" ht="33" customHeight="1">
      <c r="A17" s="17" t="s">
        <v>64</v>
      </c>
      <c r="B17" s="28" t="s">
        <v>63</v>
      </c>
      <c r="C17" s="23">
        <f>88000</f>
        <v>88000</v>
      </c>
      <c r="D17" s="23">
        <f>88000</f>
        <v>88000</v>
      </c>
      <c r="E17" s="24"/>
      <c r="F17" s="34">
        <f t="shared" si="1"/>
        <v>0</v>
      </c>
    </row>
    <row r="18" spans="1:6" s="2" customFormat="1" ht="16.5" customHeight="1">
      <c r="A18" s="18" t="s">
        <v>15</v>
      </c>
      <c r="B18" s="19" t="s">
        <v>44</v>
      </c>
      <c r="C18" s="14">
        <f>SUM(C19:C21)</f>
        <v>24852146.65</v>
      </c>
      <c r="D18" s="14">
        <f>SUM(D19:D21)</f>
        <v>19438036.9</v>
      </c>
      <c r="E18" s="21">
        <f t="shared" si="0"/>
        <v>78.2147199344649</v>
      </c>
      <c r="F18" s="33">
        <f t="shared" si="1"/>
        <v>-5414109.75</v>
      </c>
    </row>
    <row r="19" spans="1:6" ht="15">
      <c r="A19" s="17" t="s">
        <v>16</v>
      </c>
      <c r="B19" s="28" t="s">
        <v>45</v>
      </c>
      <c r="C19" s="23">
        <f>1900000</f>
        <v>1900000</v>
      </c>
      <c r="D19" s="23">
        <f>1900000</f>
        <v>1900000</v>
      </c>
      <c r="E19" s="24">
        <f t="shared" si="0"/>
        <v>100</v>
      </c>
      <c r="F19" s="34">
        <f t="shared" si="1"/>
        <v>0</v>
      </c>
    </row>
    <row r="20" spans="1:6" ht="17.25" customHeight="1">
      <c r="A20" s="17" t="s">
        <v>17</v>
      </c>
      <c r="B20" s="28" t="s">
        <v>46</v>
      </c>
      <c r="C20" s="23">
        <f>21084546.65</f>
        <v>21084546.65</v>
      </c>
      <c r="D20" s="23">
        <f>17196836.9</f>
        <v>17196836.9</v>
      </c>
      <c r="E20" s="24">
        <f t="shared" si="0"/>
        <v>81.56133108036259</v>
      </c>
      <c r="F20" s="34">
        <f t="shared" si="1"/>
        <v>-3887709.75</v>
      </c>
    </row>
    <row r="21" spans="1:6" ht="17.25" customHeight="1">
      <c r="A21" s="17" t="s">
        <v>55</v>
      </c>
      <c r="B21" s="28" t="s">
        <v>54</v>
      </c>
      <c r="C21" s="23">
        <f>1867600</f>
        <v>1867600</v>
      </c>
      <c r="D21" s="23">
        <f>341200</f>
        <v>341200</v>
      </c>
      <c r="E21" s="24">
        <f t="shared" si="0"/>
        <v>18.26943671021632</v>
      </c>
      <c r="F21" s="34">
        <f t="shared" si="1"/>
        <v>-1526400</v>
      </c>
    </row>
    <row r="22" spans="1:6" s="2" customFormat="1" ht="17.25" customHeight="1">
      <c r="A22" s="18" t="s">
        <v>18</v>
      </c>
      <c r="B22" s="19" t="s">
        <v>47</v>
      </c>
      <c r="C22" s="14">
        <f>SUM(C23:C25)</f>
        <v>20941329.68</v>
      </c>
      <c r="D22" s="14">
        <f>SUM(D23:D25)</f>
        <v>19094495.85</v>
      </c>
      <c r="E22" s="21">
        <f t="shared" si="0"/>
        <v>91.18091421021934</v>
      </c>
      <c r="F22" s="33">
        <f t="shared" si="1"/>
        <v>-1846833.8299999982</v>
      </c>
    </row>
    <row r="23" spans="1:6" ht="15">
      <c r="A23" s="17" t="s">
        <v>19</v>
      </c>
      <c r="B23" s="28" t="s">
        <v>33</v>
      </c>
      <c r="C23" s="23">
        <f>1273946.95</f>
        <v>1273946.95</v>
      </c>
      <c r="D23" s="23">
        <f>1790103</f>
        <v>1790103</v>
      </c>
      <c r="E23" s="24">
        <f t="shared" si="0"/>
        <v>140.51629072937456</v>
      </c>
      <c r="F23" s="34">
        <f t="shared" si="1"/>
        <v>516156.05000000005</v>
      </c>
    </row>
    <row r="24" spans="1:6" ht="15">
      <c r="A24" s="17" t="s">
        <v>20</v>
      </c>
      <c r="B24" s="28" t="s">
        <v>39</v>
      </c>
      <c r="C24" s="23">
        <f>3150275.85</f>
        <v>3150275.85</v>
      </c>
      <c r="D24" s="23">
        <f>3089572</f>
        <v>3089572</v>
      </c>
      <c r="E24" s="24">
        <f t="shared" si="0"/>
        <v>98.07306239547245</v>
      </c>
      <c r="F24" s="34">
        <f t="shared" si="1"/>
        <v>-60703.85000000009</v>
      </c>
    </row>
    <row r="25" spans="1:6" ht="15">
      <c r="A25" s="17" t="s">
        <v>21</v>
      </c>
      <c r="B25" s="28" t="s">
        <v>34</v>
      </c>
      <c r="C25" s="23">
        <f>16517106.88</f>
        <v>16517106.88</v>
      </c>
      <c r="D25" s="23">
        <f>14214820.85</f>
        <v>14214820.85</v>
      </c>
      <c r="E25" s="24">
        <f t="shared" si="0"/>
        <v>86.06120280793387</v>
      </c>
      <c r="F25" s="34">
        <f t="shared" si="1"/>
        <v>-2302286.030000001</v>
      </c>
    </row>
    <row r="26" spans="1:6" s="4" customFormat="1" ht="14.25">
      <c r="A26" s="20" t="s">
        <v>22</v>
      </c>
      <c r="B26" s="19" t="s">
        <v>48</v>
      </c>
      <c r="C26" s="14">
        <f>C27</f>
        <v>38720</v>
      </c>
      <c r="D26" s="14">
        <f>D27</f>
        <v>38720</v>
      </c>
      <c r="E26" s="21">
        <f t="shared" si="0"/>
        <v>100</v>
      </c>
      <c r="F26" s="33">
        <f t="shared" si="1"/>
        <v>0</v>
      </c>
    </row>
    <row r="27" spans="1:6" ht="15">
      <c r="A27" s="17" t="s">
        <v>56</v>
      </c>
      <c r="B27" s="28" t="s">
        <v>49</v>
      </c>
      <c r="C27" s="23">
        <f>38720</f>
        <v>38720</v>
      </c>
      <c r="D27" s="23">
        <f>38720</f>
        <v>38720</v>
      </c>
      <c r="E27" s="24">
        <f t="shared" si="0"/>
        <v>100</v>
      </c>
      <c r="F27" s="34">
        <f t="shared" si="1"/>
        <v>0</v>
      </c>
    </row>
    <row r="28" spans="1:6" s="4" customFormat="1" ht="14.25">
      <c r="A28" s="20" t="s">
        <v>23</v>
      </c>
      <c r="B28" s="19" t="s">
        <v>50</v>
      </c>
      <c r="C28" s="14">
        <f>C29</f>
        <v>27282242.82</v>
      </c>
      <c r="D28" s="14">
        <f>D29</f>
        <v>22485492.12</v>
      </c>
      <c r="E28" s="21">
        <f t="shared" si="0"/>
        <v>82.41804850265606</v>
      </c>
      <c r="F28" s="33">
        <f t="shared" si="1"/>
        <v>-4796750.699999999</v>
      </c>
    </row>
    <row r="29" spans="1:6" ht="15">
      <c r="A29" s="17" t="s">
        <v>24</v>
      </c>
      <c r="B29" s="28" t="s">
        <v>51</v>
      </c>
      <c r="C29" s="23">
        <f>27282242.82</f>
        <v>27282242.82</v>
      </c>
      <c r="D29" s="23">
        <f>22485492.12</f>
        <v>22485492.12</v>
      </c>
      <c r="E29" s="24">
        <f t="shared" si="0"/>
        <v>82.41804850265606</v>
      </c>
      <c r="F29" s="34">
        <f t="shared" si="1"/>
        <v>-4796750.699999999</v>
      </c>
    </row>
    <row r="30" spans="1:6" s="4" customFormat="1" ht="14.25">
      <c r="A30" s="20" t="s">
        <v>25</v>
      </c>
      <c r="B30" s="19" t="s">
        <v>35</v>
      </c>
      <c r="C30" s="14">
        <f>SUM(C31:C32)</f>
        <v>2516173</v>
      </c>
      <c r="D30" s="14">
        <f>SUM(D31:D32)</f>
        <v>1587596.34</v>
      </c>
      <c r="E30" s="21">
        <f t="shared" si="0"/>
        <v>63.09567505890891</v>
      </c>
      <c r="F30" s="33">
        <f t="shared" si="1"/>
        <v>-928576.6599999999</v>
      </c>
    </row>
    <row r="31" spans="1:6" ht="15">
      <c r="A31" s="17" t="s">
        <v>26</v>
      </c>
      <c r="B31" s="28" t="s">
        <v>36</v>
      </c>
      <c r="C31" s="23">
        <f>208000</f>
        <v>208000</v>
      </c>
      <c r="D31" s="23">
        <f>208000</f>
        <v>208000</v>
      </c>
      <c r="E31" s="24">
        <f t="shared" si="0"/>
        <v>100</v>
      </c>
      <c r="F31" s="34">
        <f t="shared" si="1"/>
        <v>0</v>
      </c>
    </row>
    <row r="32" spans="1:6" ht="15">
      <c r="A32" s="17" t="s">
        <v>27</v>
      </c>
      <c r="B32" s="28" t="s">
        <v>52</v>
      </c>
      <c r="C32" s="23">
        <f>2308173</f>
        <v>2308173</v>
      </c>
      <c r="D32" s="23">
        <f>1379596.34</f>
        <v>1379596.34</v>
      </c>
      <c r="E32" s="24">
        <f t="shared" si="0"/>
        <v>59.77005796359285</v>
      </c>
      <c r="F32" s="34">
        <f t="shared" si="1"/>
        <v>-928576.6599999999</v>
      </c>
    </row>
    <row r="33" spans="1:6" s="4" customFormat="1" ht="14.25">
      <c r="A33" s="20" t="s">
        <v>28</v>
      </c>
      <c r="B33" s="19" t="s">
        <v>37</v>
      </c>
      <c r="C33" s="14">
        <f>C34</f>
        <v>340997</v>
      </c>
      <c r="D33" s="14">
        <f>D34</f>
        <v>235840</v>
      </c>
      <c r="E33" s="21">
        <f t="shared" si="0"/>
        <v>69.1618987850333</v>
      </c>
      <c r="F33" s="33">
        <f t="shared" si="1"/>
        <v>-105157</v>
      </c>
    </row>
    <row r="34" spans="1:6" ht="15">
      <c r="A34" s="17" t="s">
        <v>29</v>
      </c>
      <c r="B34" s="28" t="s">
        <v>38</v>
      </c>
      <c r="C34" s="23">
        <f>340997</f>
        <v>340997</v>
      </c>
      <c r="D34" s="23">
        <f>235840</f>
        <v>235840</v>
      </c>
      <c r="E34" s="24">
        <f t="shared" si="0"/>
        <v>69.1618987850333</v>
      </c>
      <c r="F34" s="34">
        <f t="shared" si="1"/>
        <v>-105157</v>
      </c>
    </row>
    <row r="35" spans="1:6" s="2" customFormat="1" ht="28.5">
      <c r="A35" s="35" t="s">
        <v>61</v>
      </c>
      <c r="B35" s="36">
        <v>1300</v>
      </c>
      <c r="C35" s="33">
        <f>C36</f>
        <v>34482.55</v>
      </c>
      <c r="D35" s="33">
        <f>D36</f>
        <v>12103.88</v>
      </c>
      <c r="E35" s="21">
        <f t="shared" si="0"/>
        <v>35.1014643638594</v>
      </c>
      <c r="F35" s="33">
        <f t="shared" si="1"/>
        <v>-22378.670000000006</v>
      </c>
    </row>
    <row r="36" spans="1:6" s="3" customFormat="1" ht="30" customHeight="1">
      <c r="A36" s="37" t="s">
        <v>62</v>
      </c>
      <c r="B36" s="38">
        <v>1301</v>
      </c>
      <c r="C36" s="34">
        <f>34482.55</f>
        <v>34482.55</v>
      </c>
      <c r="D36" s="34">
        <f>12103.88</f>
        <v>12103.88</v>
      </c>
      <c r="E36" s="24">
        <f t="shared" si="0"/>
        <v>35.1014643638594</v>
      </c>
      <c r="F36" s="34">
        <f t="shared" si="1"/>
        <v>-22378.670000000006</v>
      </c>
    </row>
  </sheetData>
  <sheetProtection/>
  <mergeCells count="6">
    <mergeCell ref="A1:F1"/>
    <mergeCell ref="A3:A4"/>
    <mergeCell ref="B3:B4"/>
    <mergeCell ref="C3:C4"/>
    <mergeCell ref="D3:D4"/>
    <mergeCell ref="E3:F3"/>
  </mergeCells>
  <printOptions/>
  <pageMargins left="0.9055118110236221" right="0.1968503937007874" top="0.7874015748031497" bottom="0.3937007874015748" header="0" footer="0"/>
  <pageSetup fitToHeight="0" fitToWidth="2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2016-12-13T08:13:08Z</cp:lastPrinted>
  <dcterms:created xsi:type="dcterms:W3CDTF">2016-02-17T13:06:42Z</dcterms:created>
  <dcterms:modified xsi:type="dcterms:W3CDTF">2018-11-12T13:13:02Z</dcterms:modified>
  <cp:category/>
  <cp:version/>
  <cp:contentType/>
  <cp:contentStatus/>
</cp:coreProperties>
</file>