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1303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2">'Источники'!$A$1:$F$5</definedName>
    <definedName name="_xlnm.Print_Area" localSheetId="1">'Расходы'!$A$1:$F$40</definedName>
  </definedNames>
  <calcPr fullCalcOnLoad="1"/>
</workbook>
</file>

<file path=xl/sharedStrings.xml><?xml version="1.0" encoding="utf-8"?>
<sst xmlns="http://schemas.openxmlformats.org/spreadsheetml/2006/main" count="147" uniqueCount="141">
  <si>
    <t>Общегосударственные вопросы</t>
  </si>
  <si>
    <t>Резервные фонды</t>
  </si>
  <si>
    <t xml:space="preserve">Национальная безопасность и правоохранительная деятельность 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</si>
  <si>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</si>
  <si>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</si>
  <si>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</si>
  <si>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</si>
  <si>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</si>
  <si>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Культура</t>
  </si>
  <si>
    <t>Здравоохранение  и спорт</t>
  </si>
  <si>
    <t>Социальная политика</t>
  </si>
  <si>
    <t>Пенсионное обеспечение</t>
  </si>
  <si>
    <t>Социальное обеспечение населения</t>
  </si>
  <si>
    <t>0100</t>
  </si>
  <si>
    <t>0102</t>
  </si>
  <si>
    <t>0103</t>
  </si>
  <si>
    <t>0300</t>
  </si>
  <si>
    <t>0309</t>
  </si>
  <si>
    <t>0400</t>
  </si>
  <si>
    <t>0500</t>
  </si>
  <si>
    <t>0501</t>
  </si>
  <si>
    <t>0502</t>
  </si>
  <si>
    <t>0700</t>
  </si>
  <si>
    <t>0707</t>
  </si>
  <si>
    <t>0800</t>
  </si>
  <si>
    <t>0801</t>
  </si>
  <si>
    <t>0900</t>
  </si>
  <si>
    <t>0901</t>
  </si>
  <si>
    <t>0902</t>
  </si>
  <si>
    <t>1000</t>
  </si>
  <si>
    <t>1001</t>
  </si>
  <si>
    <t>1003</t>
  </si>
  <si>
    <t>1004</t>
  </si>
  <si>
    <t>0408</t>
  </si>
  <si>
    <t>Транспорт</t>
  </si>
  <si>
    <t>Другие вопросы в области национальной экономики</t>
  </si>
  <si>
    <t>1100</t>
  </si>
  <si>
    <t>0111</t>
  </si>
  <si>
    <t>0412</t>
  </si>
  <si>
    <t>0903</t>
  </si>
  <si>
    <t>0904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</si>
  <si>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</si>
  <si>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</si>
  <si>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</si>
  <si>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</si>
  <si>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Охрана семьи и детства</t>
  </si>
  <si>
    <t>0105</t>
  </si>
  <si>
    <t>Судебная система</t>
  </si>
  <si>
    <t>ИТОГО налоговые доходы</t>
  </si>
  <si>
    <t>Прочие неналоговые доходы</t>
  </si>
  <si>
    <t>ИТОГО неналоговые доходы</t>
  </si>
  <si>
    <t>0113</t>
  </si>
  <si>
    <t xml:space="preserve">0409 </t>
  </si>
  <si>
    <t>Физическая культура и спорт</t>
  </si>
  <si>
    <t>1102</t>
  </si>
  <si>
    <t>Массовый спорт</t>
  </si>
  <si>
    <t>3.Источники</t>
  </si>
  <si>
    <t>0503</t>
  </si>
  <si>
    <t>Благоустройство</t>
  </si>
  <si>
    <t>000 1 00 00000 00 0000 000</t>
  </si>
  <si>
    <r>
      <t xml:space="preserve">НАЛОГОВЫЕ И НЕНАЛОГОВЫЕ ДОХОДЫ    </t>
    </r>
  </si>
  <si>
    <t xml:space="preserve">Налоги на прибыль, доходы         </t>
  </si>
  <si>
    <t xml:space="preserve">Налоги на совокупный доход                </t>
  </si>
  <si>
    <t>Налоги на имущество</t>
  </si>
  <si>
    <t>000  1 08 00000 00 0000  000</t>
  </si>
  <si>
    <t xml:space="preserve">Государственная пошлина                      </t>
  </si>
  <si>
    <t>000  1 09 00000 00 0000 000</t>
  </si>
  <si>
    <t xml:space="preserve">Задолженность и перерасчеты по отмененным налогам, сборам и иным платежам </t>
  </si>
  <si>
    <t xml:space="preserve">Доходы от использования имущества, находящегося в государственной и муниципальной собственности                             </t>
  </si>
  <si>
    <t>000  1 12 00000 00 0000 000</t>
  </si>
  <si>
    <t xml:space="preserve">Платежи при пользовании природными ресурсами </t>
  </si>
  <si>
    <t xml:space="preserve">Доходы от оказания платных услуг (работ) и компенсации затрат государства                                                                                                                </t>
  </si>
  <si>
    <r>
      <t xml:space="preserve">Доходы от продажи материальных и нематериальных активов                                                   </t>
    </r>
    <r>
      <rPr>
        <i/>
        <sz val="14"/>
        <color indexed="8"/>
        <rFont val="Times New Roman"/>
        <family val="1"/>
      </rPr>
      <t xml:space="preserve"> </t>
    </r>
  </si>
  <si>
    <t>000 1 16 00000 00 0000  000</t>
  </si>
  <si>
    <t xml:space="preserve">Штрафы, санкции, возмещение ущерба                                                                            </t>
  </si>
  <si>
    <t>000 1 17 00000 00 0000 000</t>
  </si>
  <si>
    <t>000 2 00 00000 00 0000 000</t>
  </si>
  <si>
    <r>
      <t xml:space="preserve">БЕЗВОЗМЕЗДНЫЕ ПОСТУПЛЕНИЯ                                 </t>
    </r>
  </si>
  <si>
    <t>000 2 02 00000 00 0000 000</t>
  </si>
  <si>
    <t xml:space="preserve">Иные межбюджетные трансферты                           </t>
  </si>
  <si>
    <t xml:space="preserve"> 000 2 19 00000 00 0000 000</t>
  </si>
  <si>
    <t>4</t>
  </si>
  <si>
    <t>5</t>
  </si>
  <si>
    <t>6</t>
  </si>
  <si>
    <t>7</t>
  </si>
  <si>
    <t>Налоги на товары (работы, услуги), реализуемые на территории Российской Федерации</t>
  </si>
  <si>
    <r>
      <t xml:space="preserve">Субсидии бюджетам бюджетной системы Российской Федерации (межбюджетные субсидии)                                                             </t>
    </r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</si>
  <si>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</si>
  <si>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Дорожное хозяйство (дорожные фонды)</t>
  </si>
  <si>
    <t xml:space="preserve">Культура, кинематография </t>
  </si>
  <si>
    <t>2. Расходы</t>
  </si>
  <si>
    <t>1. Доходы</t>
  </si>
  <si>
    <t>Возврат остатков субсидий, субвенций и иных межбюджетных трансфертов, имеющих целевое назначение, прошлых лет</t>
  </si>
  <si>
    <t>Код дохода по бюджетной классификации</t>
  </si>
  <si>
    <t>Наименование показателя</t>
  </si>
  <si>
    <t>Раздел, под-раздел</t>
  </si>
  <si>
    <t xml:space="preserve">Функционирование высшего должностного лица субъекта Российской Федерации и муниципального образования
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</si>
  <si>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</si>
  <si>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</si>
  <si>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</si>
  <si>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</si>
  <si>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000 01 05 00 00 00 0000 000</t>
  </si>
  <si>
    <t>Изменение остатков средств на счетах по учету средств бюджетов</t>
  </si>
  <si>
    <t>Источники внутреннего финансирования дефицитов бюджетов, всего</t>
  </si>
  <si>
    <t>Ожидаемое исполнение бюджета Южского городского поселения за 2017 год</t>
  </si>
  <si>
    <t>Молодежная политика</t>
  </si>
  <si>
    <t>Обслуживание государственного внутреннего и муниципального долга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</si>
  <si>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</si>
  <si>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</si>
  <si>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000 01 00 00 00 00 0000 000</t>
  </si>
  <si>
    <t>000 01 03 00 00 00 0000 000</t>
  </si>
  <si>
    <t>Бюджетные кредиты от других бюджетов бюджетной системы Российской Федерации</t>
  </si>
  <si>
    <t>Исполнение бюджета на 01.08.2017 года (руб.)</t>
  </si>
  <si>
    <t>Ожидаемое исполнение бюджета за 2017 год (руб.)</t>
  </si>
  <si>
    <t>Ожидаемое исполнение бюджета за 2017 год, (%)</t>
  </si>
  <si>
    <t>Исполнение бюджета за 2016 год (руб.)</t>
  </si>
  <si>
    <t>Исполнение бюджета на 01.08.2017 (руб.)</t>
  </si>
  <si>
    <t xml:space="preserve">Утверждено решением о бюджете (с учетом внесенных изменений  до 01.08.2017 года) (руб.) </t>
  </si>
  <si>
    <t>ВСЕГО ДОХОДОВ:</t>
  </si>
  <si>
    <t>ВСЕГО РАСХОДОВ:</t>
  </si>
  <si>
    <t xml:space="preserve">Дотации бюджетам бюджетной системы Российской Федерации            </t>
  </si>
  <si>
    <r>
      <t xml:space="preserve">Субвенции бюджетам бюджетной системы Российской Федерации            </t>
    </r>
    <r>
      <rPr>
        <i/>
        <sz val="14"/>
        <color indexed="8"/>
        <rFont val="Times New Roman"/>
        <family val="1"/>
      </rPr>
      <t xml:space="preserve">  </t>
    </r>
  </si>
  <si>
    <t>БЕЗВОЗМЕЗДНЫЕ ПОСТУПЛЕНИЯ ОТ ДРУГИХ БЮДЖЕТОВ БЮДЖЕТНОЙ СИСТЕМЫ РОССИЙСКОЙ ФЕДЕРАЦИИ</t>
  </si>
  <si>
    <t>0310</t>
  </si>
  <si>
    <t>Обеспечение пожарной безопасности</t>
  </si>
  <si>
    <t>Обслуживание государственного и муниципального долга</t>
  </si>
  <si>
    <t>000 1 01 00000 00 0000 000</t>
  </si>
  <si>
    <t>000 1 03 00000 00 0000 000</t>
  </si>
  <si>
    <t>000 1 05 00000 00 0000 000</t>
  </si>
  <si>
    <t>000 1 06 00000 00 0000 110</t>
  </si>
  <si>
    <t>000 1 11 00000 00 0000 000</t>
  </si>
  <si>
    <t>000 1 13 00000 00 0000 000</t>
  </si>
  <si>
    <t>000 1 14 00000 00 0000 000</t>
  </si>
  <si>
    <t xml:space="preserve">000 2 02 01000 00 0000  000 / 000 2 02 10000 00 0000 000* </t>
  </si>
  <si>
    <t>000 2 02 02000 00 0000  000 /  000  2 02 20000 00 0000  000*</t>
  </si>
  <si>
    <t>000  2 02 03000 00 0000  000 / 000  2 02 30000 00 0000  000*</t>
  </si>
  <si>
    <t>000 2 02 04000 00 0000 000 / 000 2 02 40000 00 0000 000*</t>
  </si>
  <si>
    <t>* в 2017 году КБК доходов изменены в соответствии с приказом Министерства финансов Российской Федерации от 1 июля 2013 г. № 65н</t>
  </si>
  <si>
    <t>Результат исполнения бюджета ("-" дефицит / "+" профицит )</t>
  </si>
  <si>
    <t>Утверждено решением о бюджете (с учетом внесённых изменений  до 01.08.2017) (руб.)</t>
  </si>
  <si>
    <t>Утверждено решением о бюджете (с учетом внесённых изменений  до 01.08.2017 года) (руб.)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</si>
</sst>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0.00000000000"/>
    <numFmt numFmtId="186" formatCode="#,##0.000"/>
    <numFmt numFmtId="187" formatCode="#,##0.0"/>
    <numFmt numFmtId="188" formatCode="[$-FC19]d\ mmmm\ yyyy\ &quot;г.&quot;"/>
    <numFmt numFmtId="189" formatCode="#,##0.0000"/>
    <numFmt numFmtId="190" formatCode="#,##0.00000"/>
    <numFmt numFmtId="191" formatCode="#,##0.000000"/>
  </numFmts>
  <fonts count="50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Courier New"/>
      <family val="3"/>
    </font>
    <font>
      <sz val="14"/>
      <name val="Calibri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8"/>
      <color rgb="FFFF0000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49" fontId="4" fillId="0" borderId="12" xfId="0" applyNumberFormat="1" applyFont="1" applyFill="1" applyBorder="1" applyAlignment="1">
      <alignment horizontal="left" vertical="top" wrapText="1"/>
    </xf>
    <xf numFmtId="0" fontId="2" fillId="33" borderId="0" xfId="0" applyFont="1" applyFill="1" applyAlignment="1">
      <alignment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2" fillId="33" borderId="10" xfId="42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>
      <alignment horizontal="right" vertical="center"/>
    </xf>
    <xf numFmtId="4" fontId="4" fillId="0" borderId="13" xfId="0" applyNumberFormat="1" applyFont="1" applyFill="1" applyBorder="1" applyAlignment="1">
      <alignment horizontal="right" vertical="center" wrapText="1"/>
    </xf>
    <xf numFmtId="4" fontId="6" fillId="0" borderId="13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4" fontId="3" fillId="33" borderId="10" xfId="0" applyNumberFormat="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justify" vertical="center" wrapText="1"/>
    </xf>
    <xf numFmtId="0" fontId="2" fillId="33" borderId="10" xfId="0" applyFont="1" applyFill="1" applyBorder="1" applyAlignment="1">
      <alignment horizontal="justify" vertical="center" wrapText="1"/>
    </xf>
    <xf numFmtId="0" fontId="3" fillId="0" borderId="0" xfId="0" applyFont="1" applyAlignment="1">
      <alignment/>
    </xf>
    <xf numFmtId="0" fontId="2" fillId="0" borderId="0" xfId="0" applyFont="1" applyFill="1" applyAlignment="1">
      <alignment vertical="center"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/>
    </xf>
    <xf numFmtId="4" fontId="3" fillId="0" borderId="10" xfId="0" applyNumberFormat="1" applyFont="1" applyFill="1" applyBorder="1" applyAlignment="1">
      <alignment horizontal="right" vertical="center"/>
    </xf>
    <xf numFmtId="180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49" fontId="6" fillId="0" borderId="14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right" vertical="center" shrinkToFit="1"/>
    </xf>
    <xf numFmtId="4" fontId="2" fillId="0" borderId="10" xfId="0" applyNumberFormat="1" applyFont="1" applyFill="1" applyBorder="1" applyAlignment="1">
      <alignment horizontal="right" vertical="center" shrinkToFit="1"/>
    </xf>
    <xf numFmtId="49" fontId="3" fillId="0" borderId="12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/>
    </xf>
    <xf numFmtId="176" fontId="3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top" wrapText="1"/>
    </xf>
    <xf numFmtId="4" fontId="2" fillId="0" borderId="0" xfId="0" applyNumberFormat="1" applyFont="1" applyFill="1" applyAlignment="1">
      <alignment horizontal="left" vertical="top"/>
    </xf>
    <xf numFmtId="0" fontId="47" fillId="0" borderId="10" xfId="0" applyFont="1" applyFill="1" applyBorder="1" applyAlignment="1" applyProtection="1">
      <alignment horizontal="center" vertical="center"/>
      <protection locked="0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9" fontId="3" fillId="33" borderId="10" xfId="42" applyNumberFormat="1" applyFont="1" applyFill="1" applyBorder="1" applyAlignment="1" applyProtection="1">
      <alignment horizontal="center" vertical="center"/>
      <protection/>
    </xf>
    <xf numFmtId="4" fontId="2" fillId="33" borderId="10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 horizontal="left" vertical="center"/>
    </xf>
    <xf numFmtId="4" fontId="2" fillId="0" borderId="0" xfId="0" applyNumberFormat="1" applyFont="1" applyFill="1" applyAlignment="1">
      <alignment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top" wrapText="1"/>
    </xf>
    <xf numFmtId="49" fontId="6" fillId="0" borderId="12" xfId="0" applyNumberFormat="1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49" fontId="6" fillId="0" borderId="15" xfId="0" applyNumberFormat="1" applyFont="1" applyFill="1" applyBorder="1" applyAlignment="1">
      <alignment horizontal="justify" vertical="center" wrapText="1"/>
    </xf>
    <xf numFmtId="49" fontId="6" fillId="0" borderId="13" xfId="0" applyNumberFormat="1" applyFont="1" applyFill="1" applyBorder="1" applyAlignment="1">
      <alignment horizontal="justify" vertical="top" wrapText="1"/>
    </xf>
    <xf numFmtId="2" fontId="6" fillId="0" borderId="13" xfId="0" applyNumberFormat="1" applyFont="1" applyFill="1" applyBorder="1" applyAlignment="1">
      <alignment horizontal="justify" vertical="top" wrapText="1"/>
    </xf>
    <xf numFmtId="0" fontId="3" fillId="0" borderId="11" xfId="0" applyFont="1" applyFill="1" applyBorder="1" applyAlignment="1">
      <alignment horizontal="justify" wrapText="1"/>
    </xf>
    <xf numFmtId="2" fontId="4" fillId="0" borderId="13" xfId="0" applyNumberFormat="1" applyFont="1" applyFill="1" applyBorder="1" applyAlignment="1">
      <alignment horizontal="justify" vertical="center" wrapText="1"/>
    </xf>
    <xf numFmtId="2" fontId="4" fillId="0" borderId="13" xfId="0" applyNumberFormat="1" applyFont="1" applyFill="1" applyBorder="1" applyAlignment="1">
      <alignment horizontal="justify" vertical="top" wrapText="1"/>
    </xf>
    <xf numFmtId="2" fontId="6" fillId="0" borderId="13" xfId="0" applyNumberFormat="1" applyFont="1" applyFill="1" applyBorder="1" applyAlignment="1">
      <alignment horizontal="justify" vertical="center" wrapText="1"/>
    </xf>
    <xf numFmtId="2" fontId="3" fillId="0" borderId="13" xfId="0" applyNumberFormat="1" applyFont="1" applyFill="1" applyBorder="1" applyAlignment="1">
      <alignment horizontal="justify" vertical="top" wrapText="1"/>
    </xf>
    <xf numFmtId="0" fontId="3" fillId="0" borderId="11" xfId="0" applyFont="1" applyFill="1" applyBorder="1" applyAlignment="1">
      <alignment horizontal="justify" vertical="center" wrapText="1"/>
    </xf>
    <xf numFmtId="49" fontId="6" fillId="0" borderId="13" xfId="0" applyNumberFormat="1" applyFont="1" applyFill="1" applyBorder="1" applyAlignment="1">
      <alignment horizontal="justify" vertical="center" wrapText="1"/>
    </xf>
    <xf numFmtId="49" fontId="47" fillId="0" borderId="10" xfId="0" applyNumberFormat="1" applyFont="1" applyFill="1" applyBorder="1" applyAlignment="1" applyProtection="1">
      <alignment horizontal="justify" vertical="center" wrapText="1"/>
      <protection locked="0"/>
    </xf>
    <xf numFmtId="4" fontId="48" fillId="0" borderId="0" xfId="0" applyNumberFormat="1" applyFont="1" applyFill="1" applyAlignment="1">
      <alignment horizontal="left" vertical="center"/>
    </xf>
    <xf numFmtId="0" fontId="48" fillId="0" borderId="0" xfId="0" applyFont="1" applyFill="1" applyAlignment="1">
      <alignment horizontal="left" vertical="center"/>
    </xf>
    <xf numFmtId="176" fontId="48" fillId="0" borderId="0" xfId="0" applyNumberFormat="1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3" fillId="33" borderId="16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wrapText="1"/>
    </xf>
    <xf numFmtId="3" fontId="2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justify" vertical="center" wrapText="1"/>
    </xf>
    <xf numFmtId="4" fontId="2" fillId="0" borderId="0" xfId="0" applyNumberFormat="1" applyFont="1" applyFill="1" applyAlignment="1">
      <alignment vertical="center" wrapText="1"/>
    </xf>
    <xf numFmtId="0" fontId="2" fillId="0" borderId="10" xfId="0" applyFont="1" applyFill="1" applyBorder="1" applyAlignment="1">
      <alignment horizontal="justify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justify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justify" vertical="center" wrapText="1"/>
    </xf>
    <xf numFmtId="0" fontId="49" fillId="0" borderId="10" xfId="0" applyFont="1" applyFill="1" applyBorder="1" applyAlignment="1" applyProtection="1">
      <alignment horizontal="center" vertical="center"/>
      <protection locked="0"/>
    </xf>
    <xf numFmtId="49" fontId="49" fillId="0" borderId="10" xfId="0" applyNumberFormat="1" applyFont="1" applyFill="1" applyBorder="1" applyAlignment="1" applyProtection="1">
      <alignment horizontal="justify" vertical="center" wrapText="1"/>
      <protection locked="0"/>
    </xf>
    <xf numFmtId="2" fontId="3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horizontal="right" vertical="center"/>
    </xf>
    <xf numFmtId="4" fontId="3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4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wrapText="1"/>
    </xf>
    <xf numFmtId="4" fontId="2" fillId="0" borderId="0" xfId="0" applyNumberFormat="1" applyFont="1" applyFill="1" applyAlignment="1">
      <alignment wrapText="1"/>
    </xf>
    <xf numFmtId="191" fontId="2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A1" sqref="A1:G1"/>
    </sheetView>
  </sheetViews>
  <sheetFormatPr defaultColWidth="9.00390625" defaultRowHeight="12.75"/>
  <cols>
    <col min="1" max="1" width="33.875" style="47" customWidth="1"/>
    <col min="2" max="2" width="44.00390625" style="48" customWidth="1"/>
    <col min="3" max="3" width="18.75390625" style="49" customWidth="1"/>
    <col min="4" max="4" width="18.875" style="23" customWidth="1"/>
    <col min="5" max="5" width="18.75390625" style="23" customWidth="1"/>
    <col min="6" max="6" width="18.625" style="23" customWidth="1"/>
    <col min="7" max="7" width="14.875" style="23" customWidth="1"/>
    <col min="8" max="8" width="10.25390625" style="26" customWidth="1"/>
    <col min="9" max="9" width="10.00390625" style="26" customWidth="1"/>
    <col min="10" max="16384" width="9.125" style="26" customWidth="1"/>
  </cols>
  <sheetData>
    <row r="1" spans="1:7" s="22" customFormat="1" ht="27.75" customHeight="1">
      <c r="A1" s="82" t="s">
        <v>104</v>
      </c>
      <c r="B1" s="82"/>
      <c r="C1" s="82"/>
      <c r="D1" s="82"/>
      <c r="E1" s="82"/>
      <c r="F1" s="82"/>
      <c r="G1" s="82"/>
    </row>
    <row r="2" spans="1:7" s="22" customFormat="1" ht="25.5" customHeight="1">
      <c r="A2" s="81" t="s">
        <v>91</v>
      </c>
      <c r="B2" s="81"/>
      <c r="C2" s="58"/>
      <c r="D2" s="59"/>
      <c r="E2" s="59"/>
      <c r="F2" s="24"/>
      <c r="G2" s="25"/>
    </row>
    <row r="3" spans="1:8" s="22" customFormat="1" ht="154.5" customHeight="1">
      <c r="A3" s="27" t="s">
        <v>93</v>
      </c>
      <c r="B3" s="27" t="s">
        <v>94</v>
      </c>
      <c r="C3" s="28" t="s">
        <v>115</v>
      </c>
      <c r="D3" s="29" t="s">
        <v>139</v>
      </c>
      <c r="E3" s="28" t="s">
        <v>116</v>
      </c>
      <c r="F3" s="28" t="s">
        <v>113</v>
      </c>
      <c r="G3" s="28" t="s">
        <v>114</v>
      </c>
      <c r="H3" s="30"/>
    </row>
    <row r="4" spans="1:9" ht="18.75">
      <c r="A4" s="31">
        <v>1</v>
      </c>
      <c r="B4" s="32">
        <v>2</v>
      </c>
      <c r="C4" s="33">
        <v>3</v>
      </c>
      <c r="D4" s="34" t="s">
        <v>81</v>
      </c>
      <c r="E4" s="34" t="s">
        <v>82</v>
      </c>
      <c r="F4" s="34" t="s">
        <v>83</v>
      </c>
      <c r="G4" s="34" t="s">
        <v>84</v>
      </c>
      <c r="I4" s="35"/>
    </row>
    <row r="5" spans="1:9" ht="37.5">
      <c r="A5" s="7" t="s">
        <v>59</v>
      </c>
      <c r="B5" s="5" t="s">
        <v>60</v>
      </c>
      <c r="C5" s="12">
        <f>C12+C19</f>
        <v>39070167.85</v>
      </c>
      <c r="D5" s="12">
        <f>D12+D19</f>
        <v>38614994.26</v>
      </c>
      <c r="E5" s="12">
        <f>E12+E19</f>
        <v>19879411.06</v>
      </c>
      <c r="F5" s="12">
        <f>F12+F19</f>
        <v>37725127.699999996</v>
      </c>
      <c r="G5" s="36">
        <f>F5/D5*100</f>
        <v>97.69554138993675</v>
      </c>
      <c r="I5" s="37"/>
    </row>
    <row r="6" spans="1:9" ht="21.75" customHeight="1">
      <c r="A6" s="8" t="s">
        <v>126</v>
      </c>
      <c r="B6" s="63" t="s">
        <v>61</v>
      </c>
      <c r="C6" s="13">
        <v>29738317.12</v>
      </c>
      <c r="D6" s="13">
        <v>30043490</v>
      </c>
      <c r="E6" s="13">
        <v>16318647.09</v>
      </c>
      <c r="F6" s="13">
        <f>30306058.88</f>
        <v>30306058.88</v>
      </c>
      <c r="G6" s="17">
        <f>F6/D6*100</f>
        <v>100.87396264548491</v>
      </c>
      <c r="I6" s="38"/>
    </row>
    <row r="7" spans="1:9" ht="58.5" customHeight="1">
      <c r="A7" s="8" t="s">
        <v>127</v>
      </c>
      <c r="B7" s="64" t="s">
        <v>85</v>
      </c>
      <c r="C7" s="14">
        <v>1717480.11</v>
      </c>
      <c r="D7" s="17">
        <v>2882314.26</v>
      </c>
      <c r="E7" s="17">
        <v>932338.08</v>
      </c>
      <c r="F7" s="17">
        <v>1717480.11</v>
      </c>
      <c r="G7" s="17">
        <f>F7/D7*100</f>
        <v>59.586844288103414</v>
      </c>
      <c r="H7" s="76"/>
      <c r="I7" s="78"/>
    </row>
    <row r="8" spans="1:9" ht="21" customHeight="1">
      <c r="A8" s="8" t="s">
        <v>128</v>
      </c>
      <c r="B8" s="65" t="s">
        <v>62</v>
      </c>
      <c r="C8" s="16">
        <v>-2127.34</v>
      </c>
      <c r="D8" s="17">
        <v>0</v>
      </c>
      <c r="E8" s="17">
        <v>0</v>
      </c>
      <c r="F8" s="17">
        <v>0</v>
      </c>
      <c r="G8" s="17"/>
      <c r="I8" s="35"/>
    </row>
    <row r="9" spans="1:9" ht="21.75" customHeight="1">
      <c r="A9" s="8" t="s">
        <v>129</v>
      </c>
      <c r="B9" s="66" t="s">
        <v>63</v>
      </c>
      <c r="C9" s="16">
        <v>4348827.4</v>
      </c>
      <c r="D9" s="17">
        <v>4313040</v>
      </c>
      <c r="E9" s="17">
        <v>1401303.29</v>
      </c>
      <c r="F9" s="17">
        <f>4313040</f>
        <v>4313040</v>
      </c>
      <c r="G9" s="17">
        <f>F9/D9*100</f>
        <v>100</v>
      </c>
      <c r="I9" s="35"/>
    </row>
    <row r="10" spans="1:9" ht="18.75" hidden="1">
      <c r="A10" s="8" t="s">
        <v>64</v>
      </c>
      <c r="B10" s="66" t="s">
        <v>65</v>
      </c>
      <c r="C10" s="16"/>
      <c r="D10" s="17"/>
      <c r="E10" s="17"/>
      <c r="F10" s="17"/>
      <c r="G10" s="17" t="e">
        <f>F10/D10*100</f>
        <v>#DIV/0!</v>
      </c>
      <c r="I10" s="35"/>
    </row>
    <row r="11" spans="1:9" ht="0.75" customHeight="1" hidden="1">
      <c r="A11" s="39" t="s">
        <v>66</v>
      </c>
      <c r="B11" s="67" t="s">
        <v>67</v>
      </c>
      <c r="C11" s="16"/>
      <c r="D11" s="17"/>
      <c r="E11" s="17"/>
      <c r="F11" s="17"/>
      <c r="G11" s="17">
        <v>0</v>
      </c>
      <c r="I11" s="35"/>
    </row>
    <row r="12" spans="1:9" ht="18.75">
      <c r="A12" s="39"/>
      <c r="B12" s="68" t="s">
        <v>48</v>
      </c>
      <c r="C12" s="36">
        <f>SUM(C6:C11)</f>
        <v>35802497.29</v>
      </c>
      <c r="D12" s="36">
        <f>SUM(D6:D11)</f>
        <v>37238844.26</v>
      </c>
      <c r="E12" s="36">
        <f>SUM(E6:E11)</f>
        <v>18652288.459999997</v>
      </c>
      <c r="F12" s="36">
        <f>SUM(F6:F11)</f>
        <v>36336578.989999995</v>
      </c>
      <c r="G12" s="36">
        <f aca="true" t="shared" si="0" ref="G12:G17">F12/D12*100</f>
        <v>97.57708573418546</v>
      </c>
      <c r="I12" s="35"/>
    </row>
    <row r="13" spans="1:9" ht="74.25" customHeight="1">
      <c r="A13" s="8" t="s">
        <v>130</v>
      </c>
      <c r="B13" s="66" t="s">
        <v>68</v>
      </c>
      <c r="C13" s="16">
        <v>2937381.06</v>
      </c>
      <c r="D13" s="17">
        <v>1160000</v>
      </c>
      <c r="E13" s="17">
        <v>1078380.77</v>
      </c>
      <c r="F13" s="17">
        <f>1160000+50000</f>
        <v>1210000</v>
      </c>
      <c r="G13" s="17">
        <f t="shared" si="0"/>
        <v>104.3103448275862</v>
      </c>
      <c r="H13" s="77"/>
      <c r="I13" s="35"/>
    </row>
    <row r="14" spans="1:9" ht="43.5" customHeight="1" hidden="1">
      <c r="A14" s="8" t="s">
        <v>69</v>
      </c>
      <c r="B14" s="66" t="s">
        <v>70</v>
      </c>
      <c r="C14" s="16"/>
      <c r="D14" s="17"/>
      <c r="E14" s="17"/>
      <c r="F14" s="17"/>
      <c r="G14" s="17" t="e">
        <f t="shared" si="0"/>
        <v>#DIV/0!</v>
      </c>
      <c r="I14" s="35"/>
    </row>
    <row r="15" spans="1:9" ht="57" customHeight="1">
      <c r="A15" s="8" t="s">
        <v>131</v>
      </c>
      <c r="B15" s="67" t="s">
        <v>71</v>
      </c>
      <c r="C15" s="16">
        <v>18000</v>
      </c>
      <c r="D15" s="17">
        <v>5000</v>
      </c>
      <c r="E15" s="17">
        <v>17398.71</v>
      </c>
      <c r="F15" s="17">
        <f>17398.71</f>
        <v>17398.71</v>
      </c>
      <c r="G15" s="17">
        <f t="shared" si="0"/>
        <v>347.9742</v>
      </c>
      <c r="I15" s="35"/>
    </row>
    <row r="16" spans="1:9" ht="39.75" customHeight="1">
      <c r="A16" s="8" t="s">
        <v>132</v>
      </c>
      <c r="B16" s="66" t="s">
        <v>72</v>
      </c>
      <c r="C16" s="16">
        <v>312289.5</v>
      </c>
      <c r="D16" s="17">
        <v>211150</v>
      </c>
      <c r="E16" s="17">
        <v>131343.12</v>
      </c>
      <c r="F16" s="17">
        <f>161150</f>
        <v>161150</v>
      </c>
      <c r="G16" s="17">
        <f t="shared" si="0"/>
        <v>76.32015155103007</v>
      </c>
      <c r="H16" s="79"/>
      <c r="I16" s="35"/>
    </row>
    <row r="17" spans="1:9" ht="42.75" customHeight="1" hidden="1">
      <c r="A17" s="8" t="s">
        <v>73</v>
      </c>
      <c r="B17" s="66" t="s">
        <v>74</v>
      </c>
      <c r="C17" s="16"/>
      <c r="D17" s="17"/>
      <c r="E17" s="17"/>
      <c r="F17" s="17"/>
      <c r="G17" s="17" t="e">
        <f t="shared" si="0"/>
        <v>#DIV/0!</v>
      </c>
      <c r="I17" s="35"/>
    </row>
    <row r="18" spans="1:9" ht="18.75" hidden="1">
      <c r="A18" s="8" t="s">
        <v>75</v>
      </c>
      <c r="B18" s="66" t="s">
        <v>49</v>
      </c>
      <c r="C18" s="16"/>
      <c r="D18" s="17"/>
      <c r="E18" s="17"/>
      <c r="F18" s="17"/>
      <c r="G18" s="17">
        <v>0</v>
      </c>
      <c r="I18" s="35"/>
    </row>
    <row r="19" spans="1:9" ht="18.75">
      <c r="A19" s="8"/>
      <c r="B19" s="68" t="s">
        <v>50</v>
      </c>
      <c r="C19" s="36">
        <f>SUM(C13:C18)</f>
        <v>3267670.56</v>
      </c>
      <c r="D19" s="36">
        <f>SUM(D13:D18)</f>
        <v>1376150</v>
      </c>
      <c r="E19" s="36">
        <f>SUM(E13:E18)</f>
        <v>1227122.6</v>
      </c>
      <c r="F19" s="36">
        <f>SUM(F13:F18)</f>
        <v>1388548.71</v>
      </c>
      <c r="G19" s="36">
        <f aca="true" t="shared" si="1" ref="G19:G27">F19/D19*100</f>
        <v>100.90097082440141</v>
      </c>
      <c r="I19" s="35"/>
    </row>
    <row r="20" spans="1:9" ht="37.5">
      <c r="A20" s="7" t="s">
        <v>76</v>
      </c>
      <c r="B20" s="69" t="s">
        <v>77</v>
      </c>
      <c r="C20" s="36">
        <f>C21+C26</f>
        <v>25649597.72</v>
      </c>
      <c r="D20" s="36">
        <f>D21+D26</f>
        <v>37990606.97</v>
      </c>
      <c r="E20" s="36">
        <f>E21+E26</f>
        <v>22095828.97</v>
      </c>
      <c r="F20" s="36">
        <f>F21+F26</f>
        <v>37990606.97</v>
      </c>
      <c r="G20" s="36">
        <f t="shared" si="1"/>
        <v>100</v>
      </c>
      <c r="I20" s="35"/>
    </row>
    <row r="21" spans="1:9" ht="75.75" customHeight="1">
      <c r="A21" s="7" t="s">
        <v>78</v>
      </c>
      <c r="B21" s="70" t="s">
        <v>122</v>
      </c>
      <c r="C21" s="36">
        <f>SUM(C22:C25)</f>
        <v>25649597.72</v>
      </c>
      <c r="D21" s="36">
        <f>SUM(D22:D25)</f>
        <v>37990606.97</v>
      </c>
      <c r="E21" s="40">
        <f>SUM(E22:E25)</f>
        <v>22095828.97</v>
      </c>
      <c r="F21" s="40">
        <f>SUM(F22:F25)</f>
        <v>37990606.97</v>
      </c>
      <c r="G21" s="36">
        <f t="shared" si="1"/>
        <v>100</v>
      </c>
      <c r="I21" s="35"/>
    </row>
    <row r="22" spans="1:9" ht="40.5" customHeight="1">
      <c r="A22" s="60" t="s">
        <v>133</v>
      </c>
      <c r="B22" s="66" t="s">
        <v>120</v>
      </c>
      <c r="C22" s="17">
        <v>21674226</v>
      </c>
      <c r="D22" s="17">
        <v>21617200</v>
      </c>
      <c r="E22" s="17">
        <v>12767200</v>
      </c>
      <c r="F22" s="41">
        <f>21617200</f>
        <v>21617200</v>
      </c>
      <c r="G22" s="17">
        <f t="shared" si="1"/>
        <v>100</v>
      </c>
      <c r="I22" s="35"/>
    </row>
    <row r="23" spans="1:7" ht="57" customHeight="1">
      <c r="A23" s="60" t="s">
        <v>134</v>
      </c>
      <c r="B23" s="67" t="s">
        <v>86</v>
      </c>
      <c r="C23" s="16">
        <v>1791216.58</v>
      </c>
      <c r="D23" s="17">
        <v>14033406.97</v>
      </c>
      <c r="E23" s="17">
        <v>9328628.97</v>
      </c>
      <c r="F23" s="17">
        <f>14033406.97</f>
        <v>14033406.97</v>
      </c>
      <c r="G23" s="17">
        <f t="shared" si="1"/>
        <v>100</v>
      </c>
    </row>
    <row r="24" spans="1:9" ht="42" customHeight="1">
      <c r="A24" s="61" t="s">
        <v>135</v>
      </c>
      <c r="B24" s="74" t="s">
        <v>121</v>
      </c>
      <c r="C24" s="16">
        <v>2176555.14</v>
      </c>
      <c r="D24" s="17">
        <v>0</v>
      </c>
      <c r="E24" s="17">
        <v>0</v>
      </c>
      <c r="F24" s="17">
        <v>0</v>
      </c>
      <c r="G24" s="17">
        <v>0</v>
      </c>
      <c r="I24" s="35"/>
    </row>
    <row r="25" spans="1:9" ht="39.75" customHeight="1">
      <c r="A25" s="62" t="s">
        <v>136</v>
      </c>
      <c r="B25" s="71" t="s">
        <v>79</v>
      </c>
      <c r="C25" s="16">
        <v>7600</v>
      </c>
      <c r="D25" s="17">
        <v>2340000</v>
      </c>
      <c r="E25" s="17">
        <v>0</v>
      </c>
      <c r="F25" s="17">
        <f>2340000</f>
        <v>2340000</v>
      </c>
      <c r="G25" s="17">
        <f t="shared" si="1"/>
        <v>100</v>
      </c>
      <c r="I25" s="35"/>
    </row>
    <row r="26" spans="1:9" s="44" customFormat="1" ht="0.75" customHeight="1" hidden="1">
      <c r="A26" s="42" t="s">
        <v>80</v>
      </c>
      <c r="B26" s="72" t="s">
        <v>92</v>
      </c>
      <c r="C26" s="43">
        <v>0</v>
      </c>
      <c r="D26" s="36">
        <v>0</v>
      </c>
      <c r="E26" s="36">
        <v>0</v>
      </c>
      <c r="F26" s="36">
        <v>0</v>
      </c>
      <c r="G26" s="36" t="e">
        <f t="shared" si="1"/>
        <v>#DIV/0!</v>
      </c>
      <c r="I26" s="45"/>
    </row>
    <row r="27" spans="1:9" s="22" customFormat="1" ht="22.5" customHeight="1">
      <c r="A27" s="34"/>
      <c r="B27" s="73" t="s">
        <v>118</v>
      </c>
      <c r="C27" s="36">
        <f>C5+C20</f>
        <v>64719765.57</v>
      </c>
      <c r="D27" s="36">
        <f>D5+D20</f>
        <v>76605601.22999999</v>
      </c>
      <c r="E27" s="40">
        <f>E5+E20</f>
        <v>41975240.03</v>
      </c>
      <c r="F27" s="40">
        <f>F5+F20</f>
        <v>75715734.66999999</v>
      </c>
      <c r="G27" s="36">
        <f t="shared" si="1"/>
        <v>98.83837924941248</v>
      </c>
      <c r="I27" s="46"/>
    </row>
    <row r="29" spans="1:7" ht="18" customHeight="1">
      <c r="A29" s="83" t="s">
        <v>137</v>
      </c>
      <c r="B29" s="83"/>
      <c r="C29" s="83"/>
      <c r="D29" s="83"/>
      <c r="E29" s="83"/>
      <c r="F29" s="83"/>
      <c r="G29" s="83"/>
    </row>
    <row r="30" ht="16.5" customHeight="1"/>
  </sheetData>
  <sheetProtection/>
  <mergeCells count="3">
    <mergeCell ref="A2:B2"/>
    <mergeCell ref="A1:G1"/>
    <mergeCell ref="A29:G29"/>
  </mergeCells>
  <printOptions/>
  <pageMargins left="0.984251968503937" right="0.3937007874015748" top="0.7874015748031497" bottom="0.3937007874015748" header="0.31496062992125984" footer="0.31496062992125984"/>
  <pageSetup fitToHeight="0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zoomScale="96" zoomScaleNormal="96" zoomScalePageLayoutView="0" workbookViewId="0" topLeftCell="A1">
      <selection activeCell="A1" sqref="A1:IV16384"/>
    </sheetView>
  </sheetViews>
  <sheetFormatPr defaultColWidth="9.00390625" defaultRowHeight="12.75"/>
  <cols>
    <col min="1" max="1" width="9.875" style="113" customWidth="1"/>
    <col min="2" max="2" width="61.75390625" style="111" customWidth="1"/>
    <col min="3" max="3" width="23.25390625" style="23" customWidth="1"/>
    <col min="4" max="4" width="20.125" style="23" customWidth="1"/>
    <col min="5" max="5" width="22.125" style="23" customWidth="1"/>
    <col min="6" max="6" width="22.25390625" style="26" customWidth="1"/>
    <col min="7" max="7" width="21.25390625" style="26" customWidth="1"/>
    <col min="8" max="8" width="13.00390625" style="87" customWidth="1"/>
    <col min="9" max="9" width="18.25390625" style="26" customWidth="1"/>
    <col min="10" max="10" width="16.25390625" style="26" customWidth="1"/>
    <col min="11" max="11" width="17.375" style="26" customWidth="1"/>
    <col min="12" max="12" width="16.375" style="26" customWidth="1"/>
    <col min="13" max="13" width="18.25390625" style="26" customWidth="1"/>
    <col min="14" max="16384" width="9.125" style="26" customWidth="1"/>
  </cols>
  <sheetData>
    <row r="1" spans="1:8" s="22" customFormat="1" ht="23.25" customHeight="1">
      <c r="A1" s="80" t="s">
        <v>90</v>
      </c>
      <c r="B1" s="80"/>
      <c r="C1" s="59"/>
      <c r="D1" s="59"/>
      <c r="E1" s="24"/>
      <c r="F1" s="85"/>
      <c r="H1" s="86"/>
    </row>
    <row r="2" spans="1:6" ht="133.5" customHeight="1">
      <c r="A2" s="27" t="s">
        <v>95</v>
      </c>
      <c r="B2" s="27" t="s">
        <v>94</v>
      </c>
      <c r="C2" s="29" t="s">
        <v>140</v>
      </c>
      <c r="D2" s="28" t="s">
        <v>112</v>
      </c>
      <c r="E2" s="28" t="s">
        <v>113</v>
      </c>
      <c r="F2" s="27" t="s">
        <v>114</v>
      </c>
    </row>
    <row r="3" spans="1:6" ht="18.75">
      <c r="A3" s="31">
        <v>1</v>
      </c>
      <c r="B3" s="27">
        <v>2</v>
      </c>
      <c r="C3" s="34">
        <v>3</v>
      </c>
      <c r="D3" s="34">
        <v>4</v>
      </c>
      <c r="E3" s="88">
        <v>5</v>
      </c>
      <c r="F3" s="31">
        <v>6</v>
      </c>
    </row>
    <row r="4" spans="1:8" s="22" customFormat="1" ht="24" customHeight="1">
      <c r="A4" s="89" t="s">
        <v>13</v>
      </c>
      <c r="B4" s="90" t="s">
        <v>0</v>
      </c>
      <c r="C4" s="36">
        <f>SUM(C5:C9)</f>
        <v>7187213.24</v>
      </c>
      <c r="D4" s="36">
        <f>SUM(D5:D9)</f>
        <v>4473786.61</v>
      </c>
      <c r="E4" s="36">
        <f>SUM(E5:E9)</f>
        <v>7087213.24</v>
      </c>
      <c r="F4" s="51">
        <f aca="true" t="shared" si="0" ref="F4:F9">E4/C4*100</f>
        <v>98.60864014102913</v>
      </c>
      <c r="G4" s="52"/>
      <c r="H4" s="91"/>
    </row>
    <row r="5" spans="1:8" s="22" customFormat="1" ht="57.75" customHeight="1">
      <c r="A5" s="34" t="s">
        <v>14</v>
      </c>
      <c r="B5" s="92" t="s">
        <v>96</v>
      </c>
      <c r="C5" s="17">
        <v>690351.12</v>
      </c>
      <c r="D5" s="17">
        <v>393500.41</v>
      </c>
      <c r="E5" s="17">
        <f>690351.12</f>
        <v>690351.12</v>
      </c>
      <c r="F5" s="93">
        <f t="shared" si="0"/>
        <v>100</v>
      </c>
      <c r="G5" s="52"/>
      <c r="H5" s="91"/>
    </row>
    <row r="6" spans="1:8" s="22" customFormat="1" ht="76.5" customHeight="1">
      <c r="A6" s="34" t="s">
        <v>15</v>
      </c>
      <c r="B6" s="92" t="s">
        <v>87</v>
      </c>
      <c r="C6" s="17">
        <v>1446812.48</v>
      </c>
      <c r="D6" s="17">
        <v>836591.04</v>
      </c>
      <c r="E6" s="17">
        <f>1446812.48</f>
        <v>1446812.48</v>
      </c>
      <c r="F6" s="93">
        <f t="shared" si="0"/>
        <v>100</v>
      </c>
      <c r="G6" s="52"/>
      <c r="H6" s="91"/>
    </row>
    <row r="7" spans="1:8" s="22" customFormat="1" ht="21" customHeight="1" hidden="1">
      <c r="A7" s="94" t="s">
        <v>46</v>
      </c>
      <c r="B7" s="92" t="s">
        <v>47</v>
      </c>
      <c r="C7" s="17">
        <v>0</v>
      </c>
      <c r="D7" s="17">
        <v>0</v>
      </c>
      <c r="E7" s="17"/>
      <c r="F7" s="93" t="e">
        <f t="shared" si="0"/>
        <v>#DIV/0!</v>
      </c>
      <c r="G7" s="52"/>
      <c r="H7" s="91"/>
    </row>
    <row r="8" spans="1:8" s="22" customFormat="1" ht="21" customHeight="1">
      <c r="A8" s="94" t="s">
        <v>37</v>
      </c>
      <c r="B8" s="92" t="s">
        <v>1</v>
      </c>
      <c r="C8" s="17">
        <v>100000</v>
      </c>
      <c r="D8" s="17">
        <v>0</v>
      </c>
      <c r="E8" s="17">
        <v>0</v>
      </c>
      <c r="F8" s="93">
        <f t="shared" si="0"/>
        <v>0</v>
      </c>
      <c r="G8" s="52"/>
      <c r="H8" s="91"/>
    </row>
    <row r="9" spans="1:8" s="22" customFormat="1" ht="21.75" customHeight="1">
      <c r="A9" s="94" t="s">
        <v>51</v>
      </c>
      <c r="B9" s="92" t="s">
        <v>97</v>
      </c>
      <c r="C9" s="17">
        <v>4950049.64</v>
      </c>
      <c r="D9" s="17">
        <v>3243695.16</v>
      </c>
      <c r="E9" s="17">
        <f>4950049.64</f>
        <v>4950049.64</v>
      </c>
      <c r="F9" s="93">
        <f t="shared" si="0"/>
        <v>100</v>
      </c>
      <c r="G9" s="52"/>
      <c r="H9" s="91"/>
    </row>
    <row r="10" spans="1:8" s="22" customFormat="1" ht="36.75" customHeight="1">
      <c r="A10" s="89" t="s">
        <v>16</v>
      </c>
      <c r="B10" s="90" t="s">
        <v>2</v>
      </c>
      <c r="C10" s="36">
        <f>SUM(C11:C13)</f>
        <v>296512.71</v>
      </c>
      <c r="D10" s="36">
        <f>SUM(D11:D13)</f>
        <v>94160.92</v>
      </c>
      <c r="E10" s="36">
        <f>SUM(E11:E12)</f>
        <v>296512.71</v>
      </c>
      <c r="F10" s="51">
        <f>F11</f>
        <v>100</v>
      </c>
      <c r="G10" s="52"/>
      <c r="H10" s="91"/>
    </row>
    <row r="11" spans="1:8" s="22" customFormat="1" ht="56.25" customHeight="1">
      <c r="A11" s="94" t="s">
        <v>17</v>
      </c>
      <c r="B11" s="95" t="s">
        <v>98</v>
      </c>
      <c r="C11" s="17">
        <v>17560</v>
      </c>
      <c r="D11" s="17">
        <v>0</v>
      </c>
      <c r="E11" s="17">
        <f>17560</f>
        <v>17560</v>
      </c>
      <c r="F11" s="93">
        <f>E11/C11*100</f>
        <v>100</v>
      </c>
      <c r="G11" s="52"/>
      <c r="H11" s="91"/>
    </row>
    <row r="12" spans="1:8" s="22" customFormat="1" ht="21.75" customHeight="1">
      <c r="A12" s="94" t="s">
        <v>123</v>
      </c>
      <c r="B12" s="95" t="s">
        <v>124</v>
      </c>
      <c r="C12" s="17">
        <v>278952.71</v>
      </c>
      <c r="D12" s="17">
        <v>94160.92</v>
      </c>
      <c r="E12" s="17">
        <f>278952.71</f>
        <v>278952.71</v>
      </c>
      <c r="F12" s="93">
        <f>E12/C12*100</f>
        <v>100</v>
      </c>
      <c r="G12" s="52"/>
      <c r="H12" s="91"/>
    </row>
    <row r="13" spans="1:8" s="22" customFormat="1" ht="0.75" customHeight="1" hidden="1">
      <c r="A13" s="94" t="s">
        <v>99</v>
      </c>
      <c r="B13" s="95" t="s">
        <v>100</v>
      </c>
      <c r="C13" s="17">
        <v>0</v>
      </c>
      <c r="D13" s="17">
        <v>0</v>
      </c>
      <c r="E13" s="17">
        <v>0</v>
      </c>
      <c r="F13" s="93" t="e">
        <f>E13/C13*100</f>
        <v>#DIV/0!</v>
      </c>
      <c r="G13" s="52"/>
      <c r="H13" s="91"/>
    </row>
    <row r="14" spans="1:8" s="22" customFormat="1" ht="22.5" customHeight="1">
      <c r="A14" s="96" t="s">
        <v>18</v>
      </c>
      <c r="B14" s="90" t="s">
        <v>3</v>
      </c>
      <c r="C14" s="36">
        <f>SUM(C15:C17)</f>
        <v>26778723.73</v>
      </c>
      <c r="D14" s="36">
        <f>SUM(D15:D17)</f>
        <v>9461467.68</v>
      </c>
      <c r="E14" s="36">
        <f>SUM(E15:E17)</f>
        <v>26024427.98</v>
      </c>
      <c r="F14" s="51">
        <f aca="true" t="shared" si="1" ref="F14:F40">E14/C14*100</f>
        <v>97.18322740991958</v>
      </c>
      <c r="G14" s="52"/>
      <c r="H14" s="91"/>
    </row>
    <row r="15" spans="1:8" s="22" customFormat="1" ht="18.75">
      <c r="A15" s="34" t="s">
        <v>33</v>
      </c>
      <c r="B15" s="95" t="s">
        <v>34</v>
      </c>
      <c r="C15" s="17">
        <v>1900000</v>
      </c>
      <c r="D15" s="17">
        <v>949998</v>
      </c>
      <c r="E15" s="17">
        <f>1900000</f>
        <v>1900000</v>
      </c>
      <c r="F15" s="93">
        <f t="shared" si="1"/>
        <v>100</v>
      </c>
      <c r="G15" s="52"/>
      <c r="H15" s="91"/>
    </row>
    <row r="16" spans="1:8" s="22" customFormat="1" ht="18.75">
      <c r="A16" s="94" t="s">
        <v>52</v>
      </c>
      <c r="B16" s="95" t="s">
        <v>88</v>
      </c>
      <c r="C16" s="17">
        <v>23053723.73</v>
      </c>
      <c r="D16" s="17">
        <v>8467005.68</v>
      </c>
      <c r="E16" s="17">
        <f>23053723.73-754295.75</f>
        <v>22299427.98</v>
      </c>
      <c r="F16" s="93">
        <f t="shared" si="1"/>
        <v>96.7280958215942</v>
      </c>
      <c r="G16" s="52"/>
      <c r="H16" s="91"/>
    </row>
    <row r="17" spans="1:8" s="22" customFormat="1" ht="37.5" customHeight="1">
      <c r="A17" s="94" t="s">
        <v>38</v>
      </c>
      <c r="B17" s="95" t="s">
        <v>35</v>
      </c>
      <c r="C17" s="17">
        <v>1825000</v>
      </c>
      <c r="D17" s="17">
        <v>44464</v>
      </c>
      <c r="E17" s="17">
        <f>1825000</f>
        <v>1825000</v>
      </c>
      <c r="F17" s="93">
        <f t="shared" si="1"/>
        <v>100</v>
      </c>
      <c r="G17" s="52"/>
      <c r="H17" s="91"/>
    </row>
    <row r="18" spans="1:8" s="22" customFormat="1" ht="18.75">
      <c r="A18" s="96" t="s">
        <v>19</v>
      </c>
      <c r="B18" s="97" t="s">
        <v>4</v>
      </c>
      <c r="C18" s="36">
        <f>SUM(C19:C21)</f>
        <v>26481091.12</v>
      </c>
      <c r="D18" s="36">
        <f>SUM(D19:D21)</f>
        <v>8517979.662999999</v>
      </c>
      <c r="E18" s="36">
        <f>SUM(E19:E21)</f>
        <v>26481091.12</v>
      </c>
      <c r="F18" s="51">
        <f t="shared" si="1"/>
        <v>100</v>
      </c>
      <c r="G18" s="52"/>
      <c r="H18" s="91"/>
    </row>
    <row r="19" spans="1:8" s="22" customFormat="1" ht="18" customHeight="1">
      <c r="A19" s="94" t="s">
        <v>20</v>
      </c>
      <c r="B19" s="95" t="s">
        <v>5</v>
      </c>
      <c r="C19" s="17">
        <v>1336188.53</v>
      </c>
      <c r="D19" s="17">
        <v>539395.843</v>
      </c>
      <c r="E19" s="17">
        <f>1336188.53</f>
        <v>1336188.53</v>
      </c>
      <c r="F19" s="93">
        <f t="shared" si="1"/>
        <v>100</v>
      </c>
      <c r="G19" s="52"/>
      <c r="H19" s="91"/>
    </row>
    <row r="20" spans="1:8" s="22" customFormat="1" ht="18.75">
      <c r="A20" s="94" t="s">
        <v>21</v>
      </c>
      <c r="B20" s="92" t="s">
        <v>6</v>
      </c>
      <c r="C20" s="17">
        <v>3568408.4</v>
      </c>
      <c r="D20" s="17">
        <v>1228408.4</v>
      </c>
      <c r="E20" s="17">
        <f>3568408.4</f>
        <v>3568408.4</v>
      </c>
      <c r="F20" s="93">
        <f t="shared" si="1"/>
        <v>100</v>
      </c>
      <c r="G20" s="52"/>
      <c r="H20" s="91"/>
    </row>
    <row r="21" spans="1:8" s="22" customFormat="1" ht="18.75">
      <c r="A21" s="94" t="s">
        <v>57</v>
      </c>
      <c r="B21" s="92" t="s">
        <v>58</v>
      </c>
      <c r="C21" s="17">
        <v>21576494.19</v>
      </c>
      <c r="D21" s="17">
        <v>6750175.42</v>
      </c>
      <c r="E21" s="17">
        <f>21576494.19</f>
        <v>21576494.19</v>
      </c>
      <c r="F21" s="93">
        <f t="shared" si="1"/>
        <v>100</v>
      </c>
      <c r="G21" s="52"/>
      <c r="H21" s="91"/>
    </row>
    <row r="22" spans="1:8" s="22" customFormat="1" ht="18.75">
      <c r="A22" s="89" t="s">
        <v>22</v>
      </c>
      <c r="B22" s="90" t="s">
        <v>7</v>
      </c>
      <c r="C22" s="36">
        <f>SUM(C23:C23)</f>
        <v>373190.06</v>
      </c>
      <c r="D22" s="36">
        <f>SUM(D23:D23)</f>
        <v>363090.06</v>
      </c>
      <c r="E22" s="36">
        <f>SUM(E23:E23)</f>
        <v>373190.06</v>
      </c>
      <c r="F22" s="51">
        <f t="shared" si="1"/>
        <v>100</v>
      </c>
      <c r="G22" s="52"/>
      <c r="H22" s="91"/>
    </row>
    <row r="23" spans="1:8" s="22" customFormat="1" ht="18.75">
      <c r="A23" s="94" t="s">
        <v>23</v>
      </c>
      <c r="B23" s="95" t="s">
        <v>105</v>
      </c>
      <c r="C23" s="17">
        <v>373190.06</v>
      </c>
      <c r="D23" s="17">
        <v>363090.06</v>
      </c>
      <c r="E23" s="17">
        <f>373190.06</f>
        <v>373190.06</v>
      </c>
      <c r="F23" s="93">
        <f t="shared" si="1"/>
        <v>100</v>
      </c>
      <c r="G23" s="52"/>
      <c r="H23" s="91"/>
    </row>
    <row r="24" spans="1:8" s="22" customFormat="1" ht="19.5" customHeight="1">
      <c r="A24" s="89" t="s">
        <v>24</v>
      </c>
      <c r="B24" s="90" t="s">
        <v>89</v>
      </c>
      <c r="C24" s="36">
        <f>SUM(C25:C25)</f>
        <v>18966481.15</v>
      </c>
      <c r="D24" s="36">
        <f>SUM(D25:D25)</f>
        <v>10029164.5</v>
      </c>
      <c r="E24" s="36">
        <f>SUM(E25:E25)</f>
        <v>18966481.15</v>
      </c>
      <c r="F24" s="51">
        <f t="shared" si="1"/>
        <v>100</v>
      </c>
      <c r="G24" s="52"/>
      <c r="H24" s="91"/>
    </row>
    <row r="25" spans="1:8" s="22" customFormat="1" ht="21" customHeight="1">
      <c r="A25" s="34" t="s">
        <v>25</v>
      </c>
      <c r="B25" s="95" t="s">
        <v>8</v>
      </c>
      <c r="C25" s="17">
        <v>18966481.15</v>
      </c>
      <c r="D25" s="17">
        <v>10029164.5</v>
      </c>
      <c r="E25" s="17">
        <f>18966481.15</f>
        <v>18966481.15</v>
      </c>
      <c r="F25" s="93">
        <f t="shared" si="1"/>
        <v>100</v>
      </c>
      <c r="G25" s="52"/>
      <c r="H25" s="91"/>
    </row>
    <row r="26" spans="1:8" s="22" customFormat="1" ht="0.75" customHeight="1" hidden="1">
      <c r="A26" s="96" t="s">
        <v>26</v>
      </c>
      <c r="B26" s="90" t="s">
        <v>9</v>
      </c>
      <c r="C26" s="36">
        <f>SUM(C27:C30)</f>
        <v>0</v>
      </c>
      <c r="D26" s="36">
        <f>SUM(D27:D30)</f>
        <v>0</v>
      </c>
      <c r="E26" s="36">
        <f>SUM(E27:E30)</f>
        <v>0</v>
      </c>
      <c r="F26" s="51" t="e">
        <f t="shared" si="1"/>
        <v>#DIV/0!</v>
      </c>
      <c r="G26" s="52"/>
      <c r="H26" s="91"/>
    </row>
    <row r="27" spans="1:8" s="22" customFormat="1" ht="18.75" hidden="1">
      <c r="A27" s="34" t="s">
        <v>27</v>
      </c>
      <c r="B27" s="95" t="s">
        <v>41</v>
      </c>
      <c r="C27" s="17"/>
      <c r="D27" s="17"/>
      <c r="E27" s="17"/>
      <c r="F27" s="93" t="e">
        <f t="shared" si="1"/>
        <v>#DIV/0!</v>
      </c>
      <c r="G27" s="52"/>
      <c r="H27" s="91"/>
    </row>
    <row r="28" spans="1:8" s="22" customFormat="1" ht="18.75" hidden="1">
      <c r="A28" s="94" t="s">
        <v>28</v>
      </c>
      <c r="B28" s="95" t="s">
        <v>42</v>
      </c>
      <c r="C28" s="17"/>
      <c r="D28" s="17"/>
      <c r="E28" s="17"/>
      <c r="F28" s="93" t="e">
        <f t="shared" si="1"/>
        <v>#DIV/0!</v>
      </c>
      <c r="G28" s="52"/>
      <c r="H28" s="91"/>
    </row>
    <row r="29" spans="1:8" s="22" customFormat="1" ht="37.5" hidden="1">
      <c r="A29" s="94" t="s">
        <v>39</v>
      </c>
      <c r="B29" s="95" t="s">
        <v>43</v>
      </c>
      <c r="C29" s="17"/>
      <c r="D29" s="17"/>
      <c r="E29" s="17"/>
      <c r="F29" s="93" t="e">
        <f t="shared" si="1"/>
        <v>#DIV/0!</v>
      </c>
      <c r="G29" s="52"/>
      <c r="H29" s="91"/>
    </row>
    <row r="30" spans="1:8" s="22" customFormat="1" ht="18.75" hidden="1">
      <c r="A30" s="94" t="s">
        <v>40</v>
      </c>
      <c r="B30" s="95" t="s">
        <v>44</v>
      </c>
      <c r="C30" s="17"/>
      <c r="D30" s="17"/>
      <c r="E30" s="17"/>
      <c r="F30" s="93" t="e">
        <f t="shared" si="1"/>
        <v>#DIV/0!</v>
      </c>
      <c r="G30" s="52"/>
      <c r="H30" s="91"/>
    </row>
    <row r="31" spans="1:8" s="22" customFormat="1" ht="18.75">
      <c r="A31" s="96" t="s">
        <v>29</v>
      </c>
      <c r="B31" s="97" t="s">
        <v>10</v>
      </c>
      <c r="C31" s="36">
        <f>SUM(C32:C34)</f>
        <v>215901.4</v>
      </c>
      <c r="D31" s="36">
        <f>SUM(D32:D34)</f>
        <v>116135.67</v>
      </c>
      <c r="E31" s="36">
        <f>SUM(E32:E34)</f>
        <v>199089.72</v>
      </c>
      <c r="F31" s="51">
        <f t="shared" si="1"/>
        <v>92.21326031234629</v>
      </c>
      <c r="G31" s="52"/>
      <c r="H31" s="91"/>
    </row>
    <row r="32" spans="1:8" s="22" customFormat="1" ht="19.5" customHeight="1">
      <c r="A32" s="94" t="s">
        <v>30</v>
      </c>
      <c r="B32" s="95" t="s">
        <v>11</v>
      </c>
      <c r="C32" s="17">
        <v>215901.4</v>
      </c>
      <c r="D32" s="17">
        <v>116135.67</v>
      </c>
      <c r="E32" s="17">
        <v>199089.72</v>
      </c>
      <c r="F32" s="93">
        <f t="shared" si="1"/>
        <v>92.21326031234629</v>
      </c>
      <c r="G32" s="52"/>
      <c r="H32" s="91"/>
    </row>
    <row r="33" spans="1:8" s="22" customFormat="1" ht="0.75" customHeight="1" hidden="1">
      <c r="A33" s="94" t="s">
        <v>31</v>
      </c>
      <c r="B33" s="95" t="s">
        <v>12</v>
      </c>
      <c r="C33" s="17">
        <v>0</v>
      </c>
      <c r="D33" s="17">
        <v>0</v>
      </c>
      <c r="E33" s="17"/>
      <c r="F33" s="93" t="e">
        <f t="shared" si="1"/>
        <v>#DIV/0!</v>
      </c>
      <c r="G33" s="52"/>
      <c r="H33" s="91"/>
    </row>
    <row r="34" spans="1:8" s="22" customFormat="1" ht="18.75" hidden="1">
      <c r="A34" s="94" t="s">
        <v>32</v>
      </c>
      <c r="B34" s="92" t="s">
        <v>45</v>
      </c>
      <c r="C34" s="17">
        <v>0</v>
      </c>
      <c r="D34" s="17">
        <v>0</v>
      </c>
      <c r="E34" s="17"/>
      <c r="F34" s="93" t="e">
        <f t="shared" si="1"/>
        <v>#DIV/0!</v>
      </c>
      <c r="G34" s="52"/>
      <c r="H34" s="91"/>
    </row>
    <row r="35" spans="1:8" s="22" customFormat="1" ht="18.75">
      <c r="A35" s="96" t="s">
        <v>36</v>
      </c>
      <c r="B35" s="90" t="s">
        <v>53</v>
      </c>
      <c r="C35" s="36">
        <f>SUM(C36)</f>
        <v>115840</v>
      </c>
      <c r="D35" s="36">
        <f>SUM(D36)</f>
        <v>45000</v>
      </c>
      <c r="E35" s="36">
        <f>SUM(E36)</f>
        <v>115840</v>
      </c>
      <c r="F35" s="93">
        <f t="shared" si="1"/>
        <v>100</v>
      </c>
      <c r="G35" s="52"/>
      <c r="H35" s="91"/>
    </row>
    <row r="36" spans="1:8" s="22" customFormat="1" ht="19.5" customHeight="1">
      <c r="A36" s="94" t="s">
        <v>54</v>
      </c>
      <c r="B36" s="92" t="s">
        <v>55</v>
      </c>
      <c r="C36" s="17">
        <v>115840</v>
      </c>
      <c r="D36" s="17">
        <v>45000</v>
      </c>
      <c r="E36" s="17">
        <v>115840</v>
      </c>
      <c r="F36" s="93">
        <f t="shared" si="1"/>
        <v>100</v>
      </c>
      <c r="G36" s="52"/>
      <c r="H36" s="91"/>
    </row>
    <row r="37" spans="1:8" s="54" customFormat="1" ht="37.5" customHeight="1">
      <c r="A37" s="50">
        <v>1300</v>
      </c>
      <c r="B37" s="75" t="s">
        <v>125</v>
      </c>
      <c r="C37" s="36">
        <f>C38</f>
        <v>18759.13</v>
      </c>
      <c r="D37" s="36">
        <f>D38</f>
        <v>0</v>
      </c>
      <c r="E37" s="36">
        <f>E38</f>
        <v>18759.13</v>
      </c>
      <c r="F37" s="51">
        <f t="shared" si="1"/>
        <v>100</v>
      </c>
      <c r="G37" s="52"/>
      <c r="H37" s="53"/>
    </row>
    <row r="38" spans="1:8" s="22" customFormat="1" ht="39.75" customHeight="1">
      <c r="A38" s="98">
        <v>1301</v>
      </c>
      <c r="B38" s="99" t="s">
        <v>106</v>
      </c>
      <c r="C38" s="17">
        <v>18759.13</v>
      </c>
      <c r="D38" s="17">
        <v>0</v>
      </c>
      <c r="E38" s="17">
        <f>18759.13</f>
        <v>18759.13</v>
      </c>
      <c r="F38" s="93">
        <f t="shared" si="1"/>
        <v>100</v>
      </c>
      <c r="G38" s="52"/>
      <c r="H38" s="91"/>
    </row>
    <row r="39" spans="1:10" s="22" customFormat="1" ht="18.75">
      <c r="A39" s="34"/>
      <c r="B39" s="90" t="s">
        <v>119</v>
      </c>
      <c r="C39" s="36">
        <f>C31+C26+C24+C22+C18+C14+C10+C4+C35+C37</f>
        <v>80433712.53999998</v>
      </c>
      <c r="D39" s="36">
        <f>D31+D26+D24+D22+D18+D14+D10+D4+D35</f>
        <v>33100785.103</v>
      </c>
      <c r="E39" s="36">
        <f>E31+E26+E24+E22+E18+E14+E10+E4+E35</f>
        <v>79543845.97999999</v>
      </c>
      <c r="F39" s="51">
        <f t="shared" si="1"/>
        <v>98.89366469369737</v>
      </c>
      <c r="G39" s="52"/>
      <c r="H39" s="91"/>
      <c r="I39" s="85"/>
      <c r="J39" s="59"/>
    </row>
    <row r="40" spans="1:10" s="54" customFormat="1" ht="37.5">
      <c r="A40" s="96"/>
      <c r="B40" s="90" t="s">
        <v>138</v>
      </c>
      <c r="C40" s="36">
        <f>Доходы!D27-Расходы!C39</f>
        <v>-3828111.3099999875</v>
      </c>
      <c r="D40" s="36">
        <f>Доходы!E27-Расходы!D39</f>
        <v>8874454.927000001</v>
      </c>
      <c r="E40" s="36">
        <f>Доходы!F27-Расходы!E39</f>
        <v>-3828111.3100000024</v>
      </c>
      <c r="F40" s="51">
        <f t="shared" si="1"/>
        <v>100.0000000000004</v>
      </c>
      <c r="G40" s="52"/>
      <c r="H40" s="100"/>
      <c r="I40" s="101"/>
      <c r="J40" s="102"/>
    </row>
    <row r="41" spans="1:8" ht="18.75">
      <c r="A41" s="103"/>
      <c r="B41" s="104"/>
      <c r="C41" s="105"/>
      <c r="D41" s="105"/>
      <c r="E41" s="106"/>
      <c r="F41" s="38"/>
      <c r="H41" s="107"/>
    </row>
    <row r="42" spans="1:8" ht="18.75">
      <c r="A42" s="103"/>
      <c r="B42" s="104"/>
      <c r="C42" s="105"/>
      <c r="D42" s="105"/>
      <c r="H42" s="108"/>
    </row>
    <row r="43" spans="1:7" ht="18.75">
      <c r="A43" s="103"/>
      <c r="B43" s="104"/>
      <c r="C43" s="105"/>
      <c r="D43" s="105"/>
      <c r="G43" s="109"/>
    </row>
    <row r="44" ht="19.5">
      <c r="A44" s="110"/>
    </row>
    <row r="45" ht="19.5">
      <c r="A45" s="110"/>
    </row>
    <row r="46" ht="18.75">
      <c r="A46" s="112"/>
    </row>
  </sheetData>
  <sheetProtection/>
  <printOptions/>
  <pageMargins left="0.984251968503937" right="0.3937007874015748" top="0.7874015748031497" bottom="0.3937007874015748" header="0.31496062992125984" footer="0.31496062992125984"/>
  <pageSetup fitToHeight="1" fitToWidth="1"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"/>
  <sheetViews>
    <sheetView zoomScalePageLayoutView="0" workbookViewId="0" topLeftCell="A1">
      <selection activeCell="B9" sqref="B9"/>
    </sheetView>
  </sheetViews>
  <sheetFormatPr defaultColWidth="9.00390625" defaultRowHeight="12.75"/>
  <cols>
    <col min="1" max="1" width="34.00390625" style="1" customWidth="1"/>
    <col min="2" max="2" width="38.25390625" style="1" customWidth="1"/>
    <col min="3" max="3" width="20.375" style="1" customWidth="1"/>
    <col min="4" max="4" width="18.75390625" style="1" customWidth="1"/>
    <col min="5" max="5" width="19.125" style="1" customWidth="1"/>
    <col min="6" max="6" width="14.75390625" style="1" customWidth="1"/>
    <col min="7" max="16384" width="9.125" style="1" customWidth="1"/>
  </cols>
  <sheetData>
    <row r="1" spans="1:6" s="9" customFormat="1" ht="29.25" customHeight="1">
      <c r="A1" s="84" t="s">
        <v>56</v>
      </c>
      <c r="B1" s="84"/>
      <c r="C1" s="6"/>
      <c r="D1" s="6"/>
      <c r="E1" s="4"/>
      <c r="F1" s="11"/>
    </row>
    <row r="2" spans="1:6" ht="150.75" customHeight="1">
      <c r="A2" s="2" t="s">
        <v>107</v>
      </c>
      <c r="B2" s="2" t="s">
        <v>108</v>
      </c>
      <c r="C2" s="3" t="s">
        <v>117</v>
      </c>
      <c r="D2" s="2" t="s">
        <v>112</v>
      </c>
      <c r="E2" s="2" t="s">
        <v>113</v>
      </c>
      <c r="F2" s="2" t="s">
        <v>114</v>
      </c>
    </row>
    <row r="3" spans="1:6" ht="60" customHeight="1">
      <c r="A3" s="2" t="s">
        <v>110</v>
      </c>
      <c r="B3" s="20" t="s">
        <v>111</v>
      </c>
      <c r="C3" s="57">
        <v>2486234.42</v>
      </c>
      <c r="D3" s="57">
        <v>2486234.42</v>
      </c>
      <c r="E3" s="14">
        <v>2486234.42</v>
      </c>
      <c r="F3" s="15">
        <f>E3/C3*100</f>
        <v>100</v>
      </c>
    </row>
    <row r="4" spans="1:6" ht="57" customHeight="1">
      <c r="A4" s="10" t="s">
        <v>101</v>
      </c>
      <c r="B4" s="20" t="s">
        <v>102</v>
      </c>
      <c r="C4" s="15">
        <v>1341876.89</v>
      </c>
      <c r="D4" s="55">
        <v>-11360689.35</v>
      </c>
      <c r="E4" s="17">
        <f>1341876.89</f>
        <v>1341876.89</v>
      </c>
      <c r="F4" s="15">
        <f>E4/C4*100</f>
        <v>100</v>
      </c>
    </row>
    <row r="5" spans="1:6" s="21" customFormat="1" ht="56.25">
      <c r="A5" s="56" t="s">
        <v>109</v>
      </c>
      <c r="B5" s="19" t="s">
        <v>103</v>
      </c>
      <c r="C5" s="18">
        <f>SUM(C3:C4)</f>
        <v>3828111.3099999996</v>
      </c>
      <c r="D5" s="18">
        <f>SUM(D3:D4)</f>
        <v>-8874454.93</v>
      </c>
      <c r="E5" s="18">
        <f>SUM(E3:E4)</f>
        <v>3828111.3099999996</v>
      </c>
      <c r="F5" s="18">
        <f>E5/C5*100</f>
        <v>100</v>
      </c>
    </row>
  </sheetData>
  <sheetProtection/>
  <mergeCells count="1">
    <mergeCell ref="A1:B1"/>
  </mergeCells>
  <printOptions/>
  <pageMargins left="0.984251968503937" right="0.3937007874015748" top="0.7874015748031497" bottom="0.3937007874015748" header="0" footer="0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Гагаева Н.А.</dc:creator>
  <cp:keywords/>
  <dc:description/>
  <cp:lastModifiedBy>Жирякова</cp:lastModifiedBy>
  <cp:lastPrinted>2017-11-13T10:39:53Z</cp:lastPrinted>
  <dcterms:created xsi:type="dcterms:W3CDTF">2006-11-14T10:25:35Z</dcterms:created>
  <dcterms:modified xsi:type="dcterms:W3CDTF">2017-11-13T10:39:59Z</dcterms:modified>
  <cp:category/>
  <cp:version/>
  <cp:contentType/>
  <cp:contentStatus/>
</cp:coreProperties>
</file>