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 2017" sheetId="1" r:id="rId1"/>
  </sheets>
  <definedNames>
    <definedName name="_xlnm.Print_Titles" localSheetId="0">'Прил.№ 8 Вед 2017'!$16:$16</definedName>
  </definedNames>
  <calcPr fullCalcOnLoad="1"/>
</workbook>
</file>

<file path=xl/sharedStrings.xml><?xml version="1.0" encoding="utf-8"?>
<sst xmlns="http://schemas.openxmlformats.org/spreadsheetml/2006/main" count="434" uniqueCount="197">
  <si>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</si>
  <si>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</si>
  <si>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</si>
  <si>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</si>
  <si>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</si>
  <si>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</si>
  <si>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</si>
  <si>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</si>
  <si>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</si>
  <si>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</si>
  <si>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</si>
  <si>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</si>
  <si>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</si>
  <si>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</si>
  <si>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</si>
  <si>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</si>
  <si>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</si>
  <si>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</si>
  <si>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</si>
  <si>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</si>
  <si>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</si>
  <si>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</si>
  <si>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</si>
  <si>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</si>
  <si>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</si>
  <si>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</si>
  <si>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</si>
  <si>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</si>
  <si>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</si>
  <si>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Код главного распорядителя</t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</si>
  <si>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</si>
  <si>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</si>
  <si>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</si>
  <si>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</si>
  <si>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</si>
  <si>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</si>
  <si>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 xml:space="preserve"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 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</si>
  <si>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</si>
  <si>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</si>
  <si>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</si>
  <si>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</si>
  <si>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</si>
  <si>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</si>
  <si>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</si>
  <si>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</si>
  <si>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</si>
  <si>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</si>
  <si>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</si>
  <si>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 xml:space="preserve">01 3 01 20070 </t>
  </si>
  <si>
    <t>31 9 00 66010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</si>
  <si>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</si>
  <si>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</si>
  <si>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</si>
  <si>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</si>
  <si>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</si>
  <si>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</si>
  <si>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31 9 00 20340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</si>
  <si>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</si>
  <si>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</si>
  <si>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</si>
  <si>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</si>
  <si>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</si>
  <si>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</si>
  <si>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</si>
  <si>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</si>
  <si>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</si>
  <si>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</si>
  <si>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</si>
  <si>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</si>
  <si>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</si>
  <si>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</si>
  <si>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</si>
  <si>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</si>
  <si>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</si>
  <si>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</si>
  <si>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</si>
  <si>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</si>
  <si>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</si>
  <si>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</si>
  <si>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</si>
  <si>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</si>
  <si>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</si>
  <si>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</si>
  <si>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</si>
  <si>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>к Решению Совета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</si>
  <si>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</si>
  <si>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</si>
  <si>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</si>
  <si>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</si>
  <si>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</si>
  <si>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период 2018 и 2019 годов"</t>
  </si>
  <si>
    <t>Ведомственная структура расходов бюджета Южского городского поселения на 2017 год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</si>
  <si>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</si>
  <si>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</si>
  <si>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</si>
  <si>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на 2017 год и на плановый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</si>
  <si>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 </t>
    </r>
  </si>
  <si>
    <t>Обеспечение функционирования Совета Южского городского поселения Южского муниципального района (Иные бюджетные ассигнования)</t>
  </si>
  <si>
    <t>Всего:</t>
  </si>
  <si>
    <t>Погашение кредиторской задолженности ООО "Водосети" за водоснабжение администрации по договору № 1 от 27.01.2015 г. (Закупка товаров, работ и услуг для обеспечения государственных (муниципальных) нужд)</t>
  </si>
  <si>
    <t>31 9 00 20420</t>
  </si>
  <si>
    <t>31 9 00 20430</t>
  </si>
  <si>
    <t>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  (Иные бюджетные ассигнования)</t>
  </si>
  <si>
    <t>31 9 00 90010</t>
  </si>
  <si>
    <t>31 9 00 20350</t>
  </si>
  <si>
    <t>Обеспечение дорожной деятельности в части погашения кредиторской задолженности по муниципальному контракту № 0133300025015000039_166779 от 24.08.2015 г. (Закупка товаров, работ и услуг для обеспечения государственных (муниципальных) нужд)</t>
  </si>
  <si>
    <t>31 9 00 20360</t>
  </si>
  <si>
    <t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 (Закупка товаров, работ и услуг для обеспечения государственных (муниципальных) нужд)</t>
  </si>
  <si>
    <t>31 9 00 20390</t>
  </si>
  <si>
    <t>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 (Закупка товаров, работ и услуг для обеспечения государственных (муниципальных) нужд)</t>
  </si>
  <si>
    <t>31 9 00 20380</t>
  </si>
  <si>
    <t>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 (Иные бюджетные ассигнования)</t>
  </si>
  <si>
    <t>31 9 00 60040</t>
  </si>
  <si>
    <t>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 (Закупка товаров, работ и услуг для обеспечения государственных (муниципальных) нужд)</t>
  </si>
  <si>
    <t>31 9 00 20370</t>
  </si>
  <si>
    <t>037</t>
  </si>
  <si>
    <t>Финансовый отдел администрации Южского муниципального района</t>
  </si>
  <si>
    <t>31 9 00 90020</t>
  </si>
  <si>
    <t>Погашение кредиторской задолженности ООО "Объединенные котельные" за отопление здания администрации по договору № 1 от 27.01.2015 г. (Закупка товаров, работ и услуг для обеспечения государственных (муниципальных) нужд)</t>
  </si>
  <si>
    <t xml:space="preserve">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 (Иные бюджетные ассигнования)  </t>
  </si>
  <si>
    <t>02 3 01 S0510</t>
  </si>
  <si>
    <r>
      <t>Администрация Южского муниципального района</t>
    </r>
    <r>
      <rPr>
        <sz val="14"/>
        <rFont val="Times New Roman"/>
        <family val="1"/>
      </rPr>
      <t xml:space="preserve"> </t>
    </r>
  </si>
  <si>
    <t>Совет Южского городского поселения Южского муниципального района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</si>
  <si>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</si>
  <si>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</si>
  <si>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</si>
  <si>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</si>
  <si>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</si>
  <si>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</si>
  <si>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</si>
  <si>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</si>
  <si>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</si>
  <si>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</si>
  <si>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</si>
  <si>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</si>
  <si>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Содержание и обслуживание казны (Иные бюджетные ассигнования) </t>
  </si>
  <si>
    <t>02 3 01 80510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</si>
  <si>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</si>
  <si>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</si>
  <si>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Обеспечение дорожной деятельности в части погашения кредиторской задолженности по муниципальному контракту № 01333000250150000038_166779 от 25.08.2015 г.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</si>
  <si>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</si>
  <si>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 (Закупка товаров, работ и услуг для обеспечения государственных (муниципальных) нужд)</t>
  </si>
  <si>
    <t>05 1 01 R5272</t>
  </si>
  <si>
    <t>Государственная поддержка субъектов малого и среднего предпринимательства (Иные бюджетные ассигнования)</t>
  </si>
  <si>
    <t>05 1 01 L5272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</si>
  <si>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</si>
  <si>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(Закупка товаров, работ и услуг для обеспечения государственных (муниципальных) нужд)</t>
  </si>
  <si>
    <t>02 9 01 R5550</t>
  </si>
  <si>
    <t>Обеспечение мероприятий по формированию современной городской среды (Закупка товаров, работ и услуг для обеспечения государственных (муниципальных) нужд)</t>
  </si>
  <si>
    <t>02 9 01 L5550</t>
  </si>
  <si>
    <t>Финансовое обеспечение дорожной деятельности (Закупка товаров, работ и услуг для обеспечения государственных (муниципальных) нужд)</t>
  </si>
  <si>
    <t>02 3 01 53900</t>
  </si>
  <si>
    <t>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</si>
  <si>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01 2 01 L5582</t>
  </si>
  <si>
    <t>01 2 01 R5582</t>
  </si>
  <si>
    <t>Установка информационных табличек для указания направления на пожарные водоемы Южского городского поселения (Закупка товаров, работ и услуг для обеспечения государственных (муниципальных) нужд)</t>
  </si>
  <si>
    <t>03 2 01 20580</t>
  </si>
  <si>
    <t>03 2 01 20590</t>
  </si>
  <si>
    <t xml:space="preserve">02 3 01 20520 </t>
  </si>
  <si>
    <t>Ремонт тротуара пр. Глушицкий от дома № 7 до пересечения с ул. Речная (Закупка товаров, работ и услуг для обеспечения государственных (муниципальных) нужд)</t>
  </si>
  <si>
    <t>02 3 01 20530</t>
  </si>
  <si>
    <t>Приобретение труб для систем водоснабжения (Закупка товаров, работ и услуг для обеспечения государственных (муниципальных) нужд)</t>
  </si>
  <si>
    <t>02 1 01 20560</t>
  </si>
  <si>
    <t>Приобретение труб для систем теплоснабжения (Закупка товаров, работ и услуг для обеспечения государственных (муниципальных) нужд)</t>
  </si>
  <si>
    <t>02 1 01 20570</t>
  </si>
  <si>
    <t>Замена участка газопровода к памятнику "Воинам, павшим в годы ВОВ" ("Вечный огонь") на пл. Юбилейная в г. Южа (Закупка товаров, работ и услуг для обеспечения государственных (муниципальных) нужд)</t>
  </si>
  <si>
    <t>02 2 01 20540</t>
  </si>
  <si>
    <t>Благоустройство территории "Аллея Славы", расположенной по адресу: г. Южа, ул. Лермонтова, около детской библиотеки (Закупка товаров, работ и услуг для обеспечения государственных (муниципальных) нужд)</t>
  </si>
  <si>
    <t>02 2 01 20550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</si>
  <si>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</si>
  <si>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</si>
  <si>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 xml:space="preserve">Ремонт пешеходного тротуара (четная сторона мостового перехода через оз. Вазаль), расположенного между окончанием ул. Советская и началом ул. Черняховского г. Южа (Закупка товаров, работ и услуг для обеспечения государственных (муниципальных) нужд) </t>
  </si>
  <si>
    <t>Обустройство подъезда для специализированной техники к месту забора воды у пруда, расположенного рядом с домом № 49 по улице Центральная д. Нефедово Южского района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</si>
  <si>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</si>
  <si>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Техническое перевооружение котельной № 3 г. Южа (Закупка товаров, работ и услуг для обеспечения государственных (муниципальных) нужд)</t>
  </si>
  <si>
    <t>02 1 01 20630</t>
  </si>
  <si>
    <t>Экспертиза научно-проектной документации по сохранению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</si>
  <si>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31 9 00 20640</t>
  </si>
  <si>
    <t>31 9 00 70010</t>
  </si>
  <si>
    <t>31 9 00 70020</t>
  </si>
  <si>
    <t>Оказание единовременной материальной помощи гражданам, пострадавшим в результате пожара, произошедшего 16.06.2017 года в жилом доме, расположенном по адресу: Ивановская обл., г. Южа, ул. Кантоновская, д. 9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</si>
  <si>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04.07.2017 года в жилом доме, расположенном по адресу: Ивановская обл., г. Южа, ул. 5-я Рабочая, д. 29 (Социальное обеспечение и   иные выплаты населению)</t>
  </si>
  <si>
    <t>31 9 00 20670</t>
  </si>
  <si>
    <t>Выполнение работ по уборке несанкционированной свалки, расположенной по адресу: г. Южа, ул. Дача, д. 13 (Закупка товаров, работ и услуг для обеспечения государственных (муниципальных) нужд)</t>
  </si>
  <si>
    <t>02 2 01 20660</t>
  </si>
  <si>
    <r>
      <t xml:space="preserve">Выполнение работ по установке охранного оборудования и заключение договора на охрану объекта по адресу: г. Южа, ул. Лермонтова, д. 4Б </t>
    </r>
    <r>
      <rPr>
        <sz val="14"/>
        <rFont val="Times New Roman"/>
        <family val="1"/>
      </rPr>
      <t>(Закупка товаров, работ и услуг для обеспечения государственных (муниципальных) нужд)</t>
    </r>
  </si>
  <si>
    <t>31 9 00 70030</t>
  </si>
  <si>
    <t>Оказание единовременной материальной помощи отдельным категориям граждан, пострадавших в результате пожара, произошедшего 05.10.2017 года у жилых домов, расположенных по адресу: Ивановская область, г. Южа, Стандартные дома, д. №7 и д. №13 (Социальное обеспечение и   иные выплаты населению)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</si>
  <si>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</si>
  <si>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02 1 01 20710</t>
  </si>
  <si>
    <t>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</si>
  <si>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</si>
  <si>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</si>
  <si>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</si>
  <si>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</si>
  <si>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Приложение № 8</t>
  </si>
  <si>
    <t>(приложение изложено в новой редакции в соответствии с Решением Совета Южского городского поселения от 21.12.2017 № 77)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</si>
</sst>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" fontId="4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="80" zoomScaleNormal="80" zoomScalePageLayoutView="0" workbookViewId="0" topLeftCell="A1">
      <selection activeCell="E1" sqref="E1:G1"/>
    </sheetView>
  </sheetViews>
  <sheetFormatPr defaultColWidth="9.140625" defaultRowHeight="15"/>
  <cols>
    <col min="1" max="1" width="74.0039062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8515625" style="2" customWidth="1"/>
    <col min="8" max="8" width="20.8515625" style="1" customWidth="1"/>
    <col min="9" max="16384" width="9.140625" style="1" customWidth="1"/>
  </cols>
  <sheetData>
    <row r="1" spans="2:7" ht="18.75">
      <c r="B1" s="30"/>
      <c r="C1" s="30"/>
      <c r="D1" s="30"/>
      <c r="E1" s="30" t="s">
        <v>195</v>
      </c>
      <c r="F1" s="30"/>
      <c r="G1" s="30"/>
    </row>
    <row r="2" spans="2:7" ht="18.75">
      <c r="B2" s="30"/>
      <c r="C2" s="30"/>
      <c r="D2" s="30"/>
      <c r="E2" s="30" t="s">
        <v>84</v>
      </c>
      <c r="F2" s="30"/>
      <c r="G2" s="30"/>
    </row>
    <row r="3" spans="2:7" ht="18.75">
      <c r="B3" s="30"/>
      <c r="C3" s="30"/>
      <c r="D3" s="30"/>
      <c r="E3" s="30" t="s">
        <v>85</v>
      </c>
      <c r="F3" s="30"/>
      <c r="G3" s="30"/>
    </row>
    <row r="4" spans="2:7" ht="18.75">
      <c r="B4" s="30"/>
      <c r="C4" s="30"/>
      <c r="D4" s="30"/>
      <c r="E4" s="30" t="s">
        <v>86</v>
      </c>
      <c r="F4" s="30"/>
      <c r="G4" s="30"/>
    </row>
    <row r="5" spans="2:7" ht="18.75">
      <c r="B5" s="30"/>
      <c r="C5" s="30"/>
      <c r="D5" s="30"/>
      <c r="E5" s="30" t="s">
        <v>87</v>
      </c>
      <c r="F5" s="30"/>
      <c r="G5" s="30"/>
    </row>
    <row r="6" spans="2:7" ht="18.75">
      <c r="B6" s="30"/>
      <c r="C6" s="30"/>
      <c r="D6" s="30"/>
      <c r="E6" s="30" t="s">
        <v>88</v>
      </c>
      <c r="F6" s="30"/>
      <c r="G6" s="30"/>
    </row>
    <row r="7" spans="2:7" ht="18.75">
      <c r="B7" s="30"/>
      <c r="C7" s="30"/>
      <c r="D7" s="30"/>
      <c r="E7" s="30" t="s">
        <v>89</v>
      </c>
      <c r="F7" s="30"/>
      <c r="G7" s="30"/>
    </row>
    <row r="8" spans="2:7" ht="18.75">
      <c r="B8" s="30"/>
      <c r="C8" s="30"/>
      <c r="D8" s="30"/>
      <c r="E8" s="30" t="s">
        <v>95</v>
      </c>
      <c r="F8" s="30"/>
      <c r="G8" s="30"/>
    </row>
    <row r="9" spans="2:7" ht="18.75">
      <c r="B9" s="30"/>
      <c r="C9" s="30"/>
      <c r="D9" s="30"/>
      <c r="E9" s="30" t="s">
        <v>90</v>
      </c>
      <c r="F9" s="30"/>
      <c r="G9" s="30"/>
    </row>
    <row r="10" spans="2:7" ht="18.75">
      <c r="B10" s="30"/>
      <c r="C10" s="30"/>
      <c r="D10" s="30"/>
      <c r="E10" s="30" t="s">
        <v>96</v>
      </c>
      <c r="F10" s="30"/>
      <c r="G10" s="30"/>
    </row>
    <row r="11" spans="2:7" ht="18.75">
      <c r="B11" s="12"/>
      <c r="C11" s="12"/>
      <c r="D11" s="12"/>
      <c r="E11" s="12"/>
      <c r="F11" s="12"/>
      <c r="G11" s="12"/>
    </row>
    <row r="12" spans="1:7" s="3" customFormat="1" ht="33.75" customHeight="1">
      <c r="A12" s="34" t="s">
        <v>91</v>
      </c>
      <c r="B12" s="34"/>
      <c r="C12" s="34"/>
      <c r="D12" s="34"/>
      <c r="E12" s="34"/>
      <c r="F12" s="34"/>
      <c r="G12" s="34"/>
    </row>
    <row r="13" spans="1:7" s="3" customFormat="1" ht="24" customHeight="1">
      <c r="A13" s="41" t="s">
        <v>196</v>
      </c>
      <c r="B13" s="41"/>
      <c r="C13" s="41"/>
      <c r="D13" s="41"/>
      <c r="E13" s="41"/>
      <c r="F13" s="41"/>
      <c r="G13" s="41"/>
    </row>
    <row r="14" spans="1:7" ht="32.25" customHeight="1">
      <c r="A14" s="37" t="s">
        <v>0</v>
      </c>
      <c r="B14" s="35" t="s">
        <v>29</v>
      </c>
      <c r="C14" s="35" t="s">
        <v>1</v>
      </c>
      <c r="D14" s="35" t="s">
        <v>2</v>
      </c>
      <c r="E14" s="37" t="s">
        <v>3</v>
      </c>
      <c r="F14" s="37" t="s">
        <v>4</v>
      </c>
      <c r="G14" s="39" t="s">
        <v>5</v>
      </c>
    </row>
    <row r="15" spans="1:7" ht="75.75" customHeight="1">
      <c r="A15" s="38"/>
      <c r="B15" s="36"/>
      <c r="C15" s="36"/>
      <c r="D15" s="36"/>
      <c r="E15" s="38"/>
      <c r="F15" s="38"/>
      <c r="G15" s="40"/>
    </row>
    <row r="16" spans="1:7" s="4" customFormat="1" ht="18.75">
      <c r="A16" s="13" t="s">
        <v>6</v>
      </c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</row>
    <row r="17" spans="1:8" s="5" customFormat="1" ht="25.5" customHeight="1">
      <c r="A17" s="15" t="s">
        <v>121</v>
      </c>
      <c r="B17" s="16" t="s">
        <v>13</v>
      </c>
      <c r="C17" s="16" t="s">
        <v>14</v>
      </c>
      <c r="D17" s="16" t="s">
        <v>14</v>
      </c>
      <c r="E17" s="16" t="s">
        <v>15</v>
      </c>
      <c r="F17" s="16" t="s">
        <v>16</v>
      </c>
      <c r="G17" s="17">
        <f>SUM(G18:G88)</f>
        <v>77123731.34</v>
      </c>
      <c r="H17" s="6"/>
    </row>
    <row r="18" spans="1:7" s="3" customFormat="1" ht="132.75" customHeight="1">
      <c r="A18" s="21" t="s">
        <v>93</v>
      </c>
      <c r="B18" s="14" t="s">
        <v>13</v>
      </c>
      <c r="C18" s="14" t="s">
        <v>17</v>
      </c>
      <c r="D18" s="14" t="s">
        <v>22</v>
      </c>
      <c r="E18" s="19" t="s">
        <v>39</v>
      </c>
      <c r="F18" s="19">
        <v>600</v>
      </c>
      <c r="G18" s="20">
        <f>100000</f>
        <v>100000</v>
      </c>
    </row>
    <row r="19" spans="1:7" s="3" customFormat="1" ht="76.5" customHeight="1">
      <c r="A19" s="22" t="s">
        <v>54</v>
      </c>
      <c r="B19" s="23" t="s">
        <v>13</v>
      </c>
      <c r="C19" s="14" t="s">
        <v>17</v>
      </c>
      <c r="D19" s="14" t="s">
        <v>22</v>
      </c>
      <c r="E19" s="19" t="s">
        <v>55</v>
      </c>
      <c r="F19" s="19">
        <v>200</v>
      </c>
      <c r="G19" s="20">
        <f>65000+100000</f>
        <v>165000</v>
      </c>
    </row>
    <row r="20" spans="1:7" s="3" customFormat="1" ht="112.5" customHeight="1">
      <c r="A20" s="21" t="s">
        <v>124</v>
      </c>
      <c r="B20" s="23" t="s">
        <v>13</v>
      </c>
      <c r="C20" s="14" t="s">
        <v>17</v>
      </c>
      <c r="D20" s="14" t="s">
        <v>22</v>
      </c>
      <c r="E20" s="19" t="s">
        <v>126</v>
      </c>
      <c r="F20" s="19">
        <v>100</v>
      </c>
      <c r="G20" s="20">
        <f>2180990.1+38455.56+11040.07-23300</f>
        <v>2207185.73</v>
      </c>
    </row>
    <row r="21" spans="1:7" s="3" customFormat="1" ht="77.25" customHeight="1">
      <c r="A21" s="22" t="s">
        <v>125</v>
      </c>
      <c r="B21" s="23" t="s">
        <v>13</v>
      </c>
      <c r="C21" s="14" t="s">
        <v>17</v>
      </c>
      <c r="D21" s="14" t="s">
        <v>22</v>
      </c>
      <c r="E21" s="19" t="s">
        <v>126</v>
      </c>
      <c r="F21" s="19">
        <v>200</v>
      </c>
      <c r="G21" s="20">
        <f>135278-300-600-300-23700-80</f>
        <v>110298</v>
      </c>
    </row>
    <row r="22" spans="1:7" s="3" customFormat="1" ht="56.25" customHeight="1">
      <c r="A22" s="22" t="s">
        <v>173</v>
      </c>
      <c r="B22" s="23" t="s">
        <v>13</v>
      </c>
      <c r="C22" s="14" t="s">
        <v>17</v>
      </c>
      <c r="D22" s="14" t="s">
        <v>22</v>
      </c>
      <c r="E22" s="19" t="s">
        <v>126</v>
      </c>
      <c r="F22" s="19">
        <v>800</v>
      </c>
      <c r="G22" s="20">
        <f>300+600+300</f>
        <v>1200</v>
      </c>
    </row>
    <row r="23" spans="1:7" s="3" customFormat="1" ht="77.25" customHeight="1">
      <c r="A23" s="18" t="s">
        <v>50</v>
      </c>
      <c r="B23" s="14" t="s">
        <v>13</v>
      </c>
      <c r="C23" s="14" t="s">
        <v>17</v>
      </c>
      <c r="D23" s="14" t="s">
        <v>22</v>
      </c>
      <c r="E23" s="19" t="s">
        <v>51</v>
      </c>
      <c r="F23" s="19">
        <v>200</v>
      </c>
      <c r="G23" s="20">
        <f>8000</f>
        <v>8000</v>
      </c>
    </row>
    <row r="24" spans="1:7" s="3" customFormat="1" ht="39" customHeight="1">
      <c r="A24" s="22" t="s">
        <v>135</v>
      </c>
      <c r="B24" s="23" t="s">
        <v>13</v>
      </c>
      <c r="C24" s="14" t="s">
        <v>17</v>
      </c>
      <c r="D24" s="14" t="s">
        <v>22</v>
      </c>
      <c r="E24" s="19" t="s">
        <v>56</v>
      </c>
      <c r="F24" s="19">
        <v>800</v>
      </c>
      <c r="G24" s="24">
        <f>5700+9894.81+5300+4222.8+5375+8446+150+4965.47-4965.47-10296</f>
        <v>28792.61</v>
      </c>
    </row>
    <row r="25" spans="1:7" s="3" customFormat="1" ht="78.75" customHeight="1">
      <c r="A25" s="22" t="s">
        <v>99</v>
      </c>
      <c r="B25" s="23" t="s">
        <v>13</v>
      </c>
      <c r="C25" s="14" t="s">
        <v>17</v>
      </c>
      <c r="D25" s="14" t="s">
        <v>22</v>
      </c>
      <c r="E25" s="19" t="s">
        <v>100</v>
      </c>
      <c r="F25" s="19">
        <v>200</v>
      </c>
      <c r="G25" s="25">
        <f>212.98</f>
        <v>212.98</v>
      </c>
    </row>
    <row r="26" spans="1:7" s="3" customFormat="1" ht="81" customHeight="1">
      <c r="A26" s="22" t="s">
        <v>118</v>
      </c>
      <c r="B26" s="23" t="s">
        <v>13</v>
      </c>
      <c r="C26" s="14" t="s">
        <v>17</v>
      </c>
      <c r="D26" s="14" t="s">
        <v>22</v>
      </c>
      <c r="E26" s="19" t="s">
        <v>101</v>
      </c>
      <c r="F26" s="19">
        <v>200</v>
      </c>
      <c r="G26" s="25">
        <f>20683.93</f>
        <v>20683.93</v>
      </c>
    </row>
    <row r="27" spans="1:7" s="3" customFormat="1" ht="78" customHeight="1">
      <c r="A27" s="21" t="s">
        <v>52</v>
      </c>
      <c r="B27" s="23" t="s">
        <v>13</v>
      </c>
      <c r="C27" s="14" t="s">
        <v>25</v>
      </c>
      <c r="D27" s="14" t="s">
        <v>27</v>
      </c>
      <c r="E27" s="19" t="s">
        <v>53</v>
      </c>
      <c r="F27" s="19">
        <v>200</v>
      </c>
      <c r="G27" s="20">
        <f>113000+62952.71</f>
        <v>175952.71</v>
      </c>
    </row>
    <row r="28" spans="1:7" s="3" customFormat="1" ht="78" customHeight="1">
      <c r="A28" s="21" t="s">
        <v>155</v>
      </c>
      <c r="B28" s="23" t="s">
        <v>13</v>
      </c>
      <c r="C28" s="14" t="s">
        <v>25</v>
      </c>
      <c r="D28" s="14" t="s">
        <v>27</v>
      </c>
      <c r="E28" s="19" t="s">
        <v>156</v>
      </c>
      <c r="F28" s="19">
        <v>200</v>
      </c>
      <c r="G28" s="20">
        <f>35000+6600</f>
        <v>41600</v>
      </c>
    </row>
    <row r="29" spans="1:7" s="3" customFormat="1" ht="96.75" customHeight="1">
      <c r="A29" s="21" t="s">
        <v>172</v>
      </c>
      <c r="B29" s="23" t="s">
        <v>13</v>
      </c>
      <c r="C29" s="14" t="s">
        <v>25</v>
      </c>
      <c r="D29" s="14" t="s">
        <v>27</v>
      </c>
      <c r="E29" s="19" t="s">
        <v>157</v>
      </c>
      <c r="F29" s="19">
        <v>200</v>
      </c>
      <c r="G29" s="20">
        <f>68000-18750</f>
        <v>49250</v>
      </c>
    </row>
    <row r="30" spans="1:7" s="3" customFormat="1" ht="99.75" customHeight="1">
      <c r="A30" s="21" t="s">
        <v>63</v>
      </c>
      <c r="B30" s="23" t="s">
        <v>13</v>
      </c>
      <c r="C30" s="14" t="s">
        <v>19</v>
      </c>
      <c r="D30" s="14" t="s">
        <v>23</v>
      </c>
      <c r="E30" s="19" t="s">
        <v>64</v>
      </c>
      <c r="F30" s="19">
        <v>800</v>
      </c>
      <c r="G30" s="20">
        <f>1900000</f>
        <v>1900000</v>
      </c>
    </row>
    <row r="31" spans="1:7" s="3" customFormat="1" ht="45.75" customHeight="1">
      <c r="A31" s="21" t="s">
        <v>57</v>
      </c>
      <c r="B31" s="23" t="s">
        <v>13</v>
      </c>
      <c r="C31" s="14" t="s">
        <v>19</v>
      </c>
      <c r="D31" s="14" t="s">
        <v>24</v>
      </c>
      <c r="E31" s="19" t="s">
        <v>58</v>
      </c>
      <c r="F31" s="19">
        <v>200</v>
      </c>
      <c r="G31" s="20">
        <f>14638582.94-20000-52908.04+1034000+62660+32225</f>
        <v>15694559.9</v>
      </c>
    </row>
    <row r="32" spans="1:7" s="3" customFormat="1" ht="115.5" customHeight="1">
      <c r="A32" s="21" t="s">
        <v>59</v>
      </c>
      <c r="B32" s="23" t="s">
        <v>13</v>
      </c>
      <c r="C32" s="14" t="s">
        <v>19</v>
      </c>
      <c r="D32" s="14" t="s">
        <v>24</v>
      </c>
      <c r="E32" s="19" t="s">
        <v>60</v>
      </c>
      <c r="F32" s="19">
        <v>200</v>
      </c>
      <c r="G32" s="20">
        <f>2794999-137000-1034335.1-169500-26955+4184.75-128000+200000-392117.2+198800+39800</f>
        <v>1349876.45</v>
      </c>
    </row>
    <row r="33" spans="1:7" s="3" customFormat="1" ht="94.5" customHeight="1">
      <c r="A33" s="21" t="s">
        <v>171</v>
      </c>
      <c r="B33" s="23" t="s">
        <v>13</v>
      </c>
      <c r="C33" s="14" t="s">
        <v>19</v>
      </c>
      <c r="D33" s="14" t="s">
        <v>24</v>
      </c>
      <c r="E33" s="19" t="s">
        <v>158</v>
      </c>
      <c r="F33" s="19">
        <v>200</v>
      </c>
      <c r="G33" s="20">
        <f>16000+3317.34</f>
        <v>19317.34</v>
      </c>
    </row>
    <row r="34" spans="1:7" s="3" customFormat="1" ht="59.25" customHeight="1">
      <c r="A34" s="21" t="s">
        <v>159</v>
      </c>
      <c r="B34" s="23" t="s">
        <v>13</v>
      </c>
      <c r="C34" s="14" t="s">
        <v>19</v>
      </c>
      <c r="D34" s="14" t="s">
        <v>24</v>
      </c>
      <c r="E34" s="19" t="s">
        <v>160</v>
      </c>
      <c r="F34" s="19">
        <v>200</v>
      </c>
      <c r="G34" s="20">
        <f>270000+363549.86</f>
        <v>633549.86</v>
      </c>
    </row>
    <row r="35" spans="1:7" s="3" customFormat="1" ht="57" customHeight="1">
      <c r="A35" s="21" t="s">
        <v>150</v>
      </c>
      <c r="B35" s="23" t="s">
        <v>13</v>
      </c>
      <c r="C35" s="14" t="s">
        <v>19</v>
      </c>
      <c r="D35" s="14" t="s">
        <v>24</v>
      </c>
      <c r="E35" s="19" t="s">
        <v>151</v>
      </c>
      <c r="F35" s="19">
        <v>200</v>
      </c>
      <c r="G35" s="20">
        <f>2340000</f>
        <v>2340000</v>
      </c>
    </row>
    <row r="36" spans="1:7" s="3" customFormat="1" ht="97.5" customHeight="1">
      <c r="A36" s="21" t="s">
        <v>140</v>
      </c>
      <c r="B36" s="23" t="s">
        <v>13</v>
      </c>
      <c r="C36" s="14" t="s">
        <v>19</v>
      </c>
      <c r="D36" s="14" t="s">
        <v>24</v>
      </c>
      <c r="E36" s="19" t="s">
        <v>136</v>
      </c>
      <c r="F36" s="19">
        <v>200</v>
      </c>
      <c r="G36" s="20">
        <v>2599199</v>
      </c>
    </row>
    <row r="37" spans="1:7" s="3" customFormat="1" ht="115.5" customHeight="1">
      <c r="A37" s="21" t="s">
        <v>141</v>
      </c>
      <c r="B37" s="23" t="s">
        <v>13</v>
      </c>
      <c r="C37" s="14" t="s">
        <v>19</v>
      </c>
      <c r="D37" s="14" t="s">
        <v>24</v>
      </c>
      <c r="E37" s="19" t="s">
        <v>120</v>
      </c>
      <c r="F37" s="19">
        <v>200</v>
      </c>
      <c r="G37" s="20">
        <v>137000</v>
      </c>
    </row>
    <row r="38" spans="1:7" s="3" customFormat="1" ht="59.25" customHeight="1">
      <c r="A38" s="21" t="s">
        <v>61</v>
      </c>
      <c r="B38" s="23" t="s">
        <v>13</v>
      </c>
      <c r="C38" s="14" t="s">
        <v>19</v>
      </c>
      <c r="D38" s="14" t="s">
        <v>24</v>
      </c>
      <c r="E38" s="19" t="s">
        <v>62</v>
      </c>
      <c r="F38" s="19">
        <v>200</v>
      </c>
      <c r="G38" s="20">
        <f>389044-104359+20000-99656.13+25250+5975+5000+4200</f>
        <v>245453.87</v>
      </c>
    </row>
    <row r="39" spans="1:7" s="3" customFormat="1" ht="96" customHeight="1">
      <c r="A39" s="21" t="s">
        <v>139</v>
      </c>
      <c r="B39" s="23" t="s">
        <v>13</v>
      </c>
      <c r="C39" s="14" t="s">
        <v>19</v>
      </c>
      <c r="D39" s="14" t="s">
        <v>24</v>
      </c>
      <c r="E39" s="19" t="s">
        <v>104</v>
      </c>
      <c r="F39" s="19">
        <v>200</v>
      </c>
      <c r="G39" s="25">
        <f>95493</f>
        <v>95493</v>
      </c>
    </row>
    <row r="40" spans="1:7" s="3" customFormat="1" ht="94.5" customHeight="1">
      <c r="A40" s="21" t="s">
        <v>105</v>
      </c>
      <c r="B40" s="23" t="s">
        <v>13</v>
      </c>
      <c r="C40" s="14" t="s">
        <v>19</v>
      </c>
      <c r="D40" s="14" t="s">
        <v>24</v>
      </c>
      <c r="E40" s="19" t="s">
        <v>106</v>
      </c>
      <c r="F40" s="19">
        <v>200</v>
      </c>
      <c r="G40" s="25">
        <f>87092</f>
        <v>87092</v>
      </c>
    </row>
    <row r="41" spans="1:7" s="3" customFormat="1" ht="153.75" customHeight="1">
      <c r="A41" s="21" t="s">
        <v>107</v>
      </c>
      <c r="B41" s="23" t="s">
        <v>13</v>
      </c>
      <c r="C41" s="14" t="s">
        <v>19</v>
      </c>
      <c r="D41" s="14" t="s">
        <v>24</v>
      </c>
      <c r="E41" s="19" t="s">
        <v>108</v>
      </c>
      <c r="F41" s="19">
        <v>200</v>
      </c>
      <c r="G41" s="25">
        <f>101186.18</f>
        <v>101186.18</v>
      </c>
    </row>
    <row r="42" spans="1:7" s="3" customFormat="1" ht="39.75" customHeight="1">
      <c r="A42" s="22" t="s">
        <v>143</v>
      </c>
      <c r="B42" s="23" t="s">
        <v>13</v>
      </c>
      <c r="C42" s="14" t="s">
        <v>19</v>
      </c>
      <c r="D42" s="14" t="s">
        <v>28</v>
      </c>
      <c r="E42" s="19" t="s">
        <v>142</v>
      </c>
      <c r="F42" s="19">
        <v>800</v>
      </c>
      <c r="G42" s="20">
        <f>1710000</f>
        <v>1710000</v>
      </c>
    </row>
    <row r="43" spans="1:7" s="3" customFormat="1" ht="41.25" customHeight="1">
      <c r="A43" s="21" t="s">
        <v>143</v>
      </c>
      <c r="B43" s="23" t="s">
        <v>13</v>
      </c>
      <c r="C43" s="14" t="s">
        <v>19</v>
      </c>
      <c r="D43" s="14" t="s">
        <v>28</v>
      </c>
      <c r="E43" s="26" t="s">
        <v>144</v>
      </c>
      <c r="F43" s="19">
        <v>800</v>
      </c>
      <c r="G43" s="25">
        <f>30000+60000</f>
        <v>90000</v>
      </c>
    </row>
    <row r="44" spans="1:7" s="3" customFormat="1" ht="60.75" customHeight="1">
      <c r="A44" s="21" t="s">
        <v>65</v>
      </c>
      <c r="B44" s="23" t="s">
        <v>13</v>
      </c>
      <c r="C44" s="14" t="s">
        <v>20</v>
      </c>
      <c r="D44" s="14" t="s">
        <v>17</v>
      </c>
      <c r="E44" s="19" t="s">
        <v>66</v>
      </c>
      <c r="F44" s="19">
        <v>200</v>
      </c>
      <c r="G44" s="20">
        <f>100500-30538.14-12299.94</f>
        <v>57661.92</v>
      </c>
    </row>
    <row r="45" spans="1:7" s="3" customFormat="1" ht="78" customHeight="1">
      <c r="A45" s="21" t="s">
        <v>67</v>
      </c>
      <c r="B45" s="23" t="s">
        <v>13</v>
      </c>
      <c r="C45" s="14" t="s">
        <v>20</v>
      </c>
      <c r="D45" s="14" t="s">
        <v>17</v>
      </c>
      <c r="E45" s="19" t="s">
        <v>68</v>
      </c>
      <c r="F45" s="19">
        <v>200</v>
      </c>
      <c r="G45" s="20">
        <f>1200000-250000+143380.98</f>
        <v>1093380.98</v>
      </c>
    </row>
    <row r="46" spans="1:7" s="3" customFormat="1" ht="60" customHeight="1">
      <c r="A46" s="21" t="s">
        <v>69</v>
      </c>
      <c r="B46" s="23" t="s">
        <v>13</v>
      </c>
      <c r="C46" s="14" t="s">
        <v>20</v>
      </c>
      <c r="D46" s="14" t="s">
        <v>17</v>
      </c>
      <c r="E46" s="19" t="s">
        <v>70</v>
      </c>
      <c r="F46" s="19">
        <v>200</v>
      </c>
      <c r="G46" s="20">
        <f>66103+15.29</f>
        <v>66118.29</v>
      </c>
    </row>
    <row r="47" spans="1:7" s="3" customFormat="1" ht="132.75" customHeight="1">
      <c r="A47" s="21" t="s">
        <v>190</v>
      </c>
      <c r="B47" s="23" t="s">
        <v>13</v>
      </c>
      <c r="C47" s="14" t="s">
        <v>20</v>
      </c>
      <c r="D47" s="14" t="s">
        <v>17</v>
      </c>
      <c r="E47" s="19" t="s">
        <v>189</v>
      </c>
      <c r="F47" s="19">
        <v>200</v>
      </c>
      <c r="G47" s="20">
        <f>40897.92</f>
        <v>40897.92</v>
      </c>
    </row>
    <row r="48" spans="1:7" s="3" customFormat="1" ht="59.25" customHeight="1">
      <c r="A48" s="21" t="s">
        <v>71</v>
      </c>
      <c r="B48" s="23" t="s">
        <v>13</v>
      </c>
      <c r="C48" s="14" t="s">
        <v>20</v>
      </c>
      <c r="D48" s="14" t="s">
        <v>18</v>
      </c>
      <c r="E48" s="19" t="s">
        <v>72</v>
      </c>
      <c r="F48" s="19">
        <v>200</v>
      </c>
      <c r="G48" s="20">
        <f>353572-283572</f>
        <v>70000</v>
      </c>
    </row>
    <row r="49" spans="1:7" s="3" customFormat="1" ht="59.25" customHeight="1">
      <c r="A49" s="21" t="s">
        <v>161</v>
      </c>
      <c r="B49" s="23" t="s">
        <v>13</v>
      </c>
      <c r="C49" s="14" t="s">
        <v>20</v>
      </c>
      <c r="D49" s="14" t="s">
        <v>18</v>
      </c>
      <c r="E49" s="19" t="s">
        <v>162</v>
      </c>
      <c r="F49" s="19">
        <v>200</v>
      </c>
      <c r="G49" s="20">
        <f>70000</f>
        <v>70000</v>
      </c>
    </row>
    <row r="50" spans="1:7" s="3" customFormat="1" ht="59.25" customHeight="1">
      <c r="A50" s="21" t="s">
        <v>163</v>
      </c>
      <c r="B50" s="23" t="s">
        <v>13</v>
      </c>
      <c r="C50" s="14" t="s">
        <v>20</v>
      </c>
      <c r="D50" s="14" t="s">
        <v>18</v>
      </c>
      <c r="E50" s="19" t="s">
        <v>164</v>
      </c>
      <c r="F50" s="19">
        <v>200</v>
      </c>
      <c r="G50" s="20">
        <f>300000</f>
        <v>300000</v>
      </c>
    </row>
    <row r="51" spans="1:7" s="3" customFormat="1" ht="59.25" customHeight="1">
      <c r="A51" s="21" t="s">
        <v>174</v>
      </c>
      <c r="B51" s="23" t="s">
        <v>13</v>
      </c>
      <c r="C51" s="14" t="s">
        <v>20</v>
      </c>
      <c r="D51" s="14" t="s">
        <v>18</v>
      </c>
      <c r="E51" s="19" t="s">
        <v>175</v>
      </c>
      <c r="F51" s="19">
        <v>200</v>
      </c>
      <c r="G51" s="20">
        <f>500000+300000-27500-3446-189000-62585-150-44800</f>
        <v>472519</v>
      </c>
    </row>
    <row r="52" spans="1:7" s="3" customFormat="1" ht="95.25" customHeight="1">
      <c r="A52" s="21" t="s">
        <v>73</v>
      </c>
      <c r="B52" s="23" t="s">
        <v>13</v>
      </c>
      <c r="C52" s="14" t="s">
        <v>20</v>
      </c>
      <c r="D52" s="14" t="s">
        <v>18</v>
      </c>
      <c r="E52" s="19" t="s">
        <v>74</v>
      </c>
      <c r="F52" s="19">
        <v>800</v>
      </c>
      <c r="G52" s="20">
        <f>2400000-100000-300000-5000-95000</f>
        <v>1900000</v>
      </c>
    </row>
    <row r="53" spans="1:7" s="3" customFormat="1" ht="114.75" customHeight="1">
      <c r="A53" s="21" t="s">
        <v>109</v>
      </c>
      <c r="B53" s="23" t="s">
        <v>13</v>
      </c>
      <c r="C53" s="14" t="s">
        <v>20</v>
      </c>
      <c r="D53" s="14" t="s">
        <v>18</v>
      </c>
      <c r="E53" s="19" t="s">
        <v>110</v>
      </c>
      <c r="F53" s="19">
        <v>200</v>
      </c>
      <c r="G53" s="25">
        <f>59360</f>
        <v>59360</v>
      </c>
    </row>
    <row r="54" spans="1:7" s="3" customFormat="1" ht="77.25" customHeight="1">
      <c r="A54" s="21" t="s">
        <v>185</v>
      </c>
      <c r="B54" s="23" t="s">
        <v>13</v>
      </c>
      <c r="C54" s="14" t="s">
        <v>20</v>
      </c>
      <c r="D54" s="14" t="s">
        <v>18</v>
      </c>
      <c r="E54" s="19" t="s">
        <v>182</v>
      </c>
      <c r="F54" s="19">
        <v>200</v>
      </c>
      <c r="G54" s="25">
        <f>44785</f>
        <v>44785</v>
      </c>
    </row>
    <row r="55" spans="1:7" s="3" customFormat="1" ht="77.25" customHeight="1">
      <c r="A55" s="21" t="s">
        <v>111</v>
      </c>
      <c r="B55" s="23" t="s">
        <v>13</v>
      </c>
      <c r="C55" s="14" t="s">
        <v>20</v>
      </c>
      <c r="D55" s="14" t="s">
        <v>18</v>
      </c>
      <c r="E55" s="19" t="s">
        <v>112</v>
      </c>
      <c r="F55" s="19">
        <v>800</v>
      </c>
      <c r="G55" s="25">
        <f>169048.4</f>
        <v>169048.4</v>
      </c>
    </row>
    <row r="56" spans="1:7" s="3" customFormat="1" ht="96" customHeight="1">
      <c r="A56" s="21" t="s">
        <v>94</v>
      </c>
      <c r="B56" s="23" t="s">
        <v>13</v>
      </c>
      <c r="C56" s="14" t="s">
        <v>20</v>
      </c>
      <c r="D56" s="14" t="s">
        <v>25</v>
      </c>
      <c r="E56" s="19" t="s">
        <v>75</v>
      </c>
      <c r="F56" s="19">
        <v>200</v>
      </c>
      <c r="G56" s="20">
        <f>6994836-37787-15.29-42420-153209+16910.33+6319.62+128000+99656.13-16410+27299.94+19500</f>
        <v>7042680.73</v>
      </c>
    </row>
    <row r="57" spans="1:7" s="3" customFormat="1" ht="78" customHeight="1">
      <c r="A57" s="21" t="s">
        <v>76</v>
      </c>
      <c r="B57" s="23" t="s">
        <v>13</v>
      </c>
      <c r="C57" s="14" t="s">
        <v>20</v>
      </c>
      <c r="D57" s="14" t="s">
        <v>25</v>
      </c>
      <c r="E57" s="19" t="s">
        <v>77</v>
      </c>
      <c r="F57" s="19">
        <v>200</v>
      </c>
      <c r="G57" s="20">
        <f>1829257+45200</f>
        <v>1874457</v>
      </c>
    </row>
    <row r="58" spans="1:7" s="3" customFormat="1" ht="78" customHeight="1">
      <c r="A58" s="21" t="s">
        <v>78</v>
      </c>
      <c r="B58" s="23" t="s">
        <v>13</v>
      </c>
      <c r="C58" s="14" t="s">
        <v>20</v>
      </c>
      <c r="D58" s="14" t="s">
        <v>25</v>
      </c>
      <c r="E58" s="19" t="s">
        <v>79</v>
      </c>
      <c r="F58" s="19">
        <v>200</v>
      </c>
      <c r="G58" s="20">
        <f>5500000+37787+10332+500000</f>
        <v>6048119</v>
      </c>
    </row>
    <row r="59" spans="1:7" s="3" customFormat="1" ht="56.25" customHeight="1">
      <c r="A59" s="21" t="s">
        <v>188</v>
      </c>
      <c r="B59" s="23" t="s">
        <v>13</v>
      </c>
      <c r="C59" s="14" t="s">
        <v>20</v>
      </c>
      <c r="D59" s="14" t="s">
        <v>25</v>
      </c>
      <c r="E59" s="19" t="s">
        <v>79</v>
      </c>
      <c r="F59" s="19">
        <v>800</v>
      </c>
      <c r="G59" s="20">
        <f>4965.47</f>
        <v>4965.47</v>
      </c>
    </row>
    <row r="60" spans="1:7" s="3" customFormat="1" ht="57" customHeight="1">
      <c r="A60" s="21" t="s">
        <v>80</v>
      </c>
      <c r="B60" s="23" t="s">
        <v>13</v>
      </c>
      <c r="C60" s="14" t="s">
        <v>20</v>
      </c>
      <c r="D60" s="14" t="s">
        <v>25</v>
      </c>
      <c r="E60" s="19" t="s">
        <v>81</v>
      </c>
      <c r="F60" s="19">
        <v>200</v>
      </c>
      <c r="G60" s="20">
        <f>142242.06-65542.06+250000+170000</f>
        <v>496700</v>
      </c>
    </row>
    <row r="61" spans="1:7" s="3" customFormat="1" ht="57" customHeight="1">
      <c r="A61" s="21" t="s">
        <v>137</v>
      </c>
      <c r="B61" s="23" t="s">
        <v>13</v>
      </c>
      <c r="C61" s="14" t="s">
        <v>20</v>
      </c>
      <c r="D61" s="14" t="s">
        <v>25</v>
      </c>
      <c r="E61" s="19" t="s">
        <v>138</v>
      </c>
      <c r="F61" s="19">
        <v>200</v>
      </c>
      <c r="G61" s="25">
        <f>369500+20500</f>
        <v>390000</v>
      </c>
    </row>
    <row r="62" spans="1:7" s="3" customFormat="1" ht="96.75" customHeight="1">
      <c r="A62" s="21" t="s">
        <v>146</v>
      </c>
      <c r="B62" s="23" t="s">
        <v>13</v>
      </c>
      <c r="C62" s="14" t="s">
        <v>20</v>
      </c>
      <c r="D62" s="14" t="s">
        <v>25</v>
      </c>
      <c r="E62" s="19" t="s">
        <v>145</v>
      </c>
      <c r="F62" s="19">
        <v>200</v>
      </c>
      <c r="G62" s="25">
        <f>124024.1+30538.14</f>
        <v>154562.24</v>
      </c>
    </row>
    <row r="63" spans="1:7" s="3" customFormat="1" ht="75" customHeight="1">
      <c r="A63" s="21" t="s">
        <v>165</v>
      </c>
      <c r="B63" s="23" t="s">
        <v>13</v>
      </c>
      <c r="C63" s="14" t="s">
        <v>20</v>
      </c>
      <c r="D63" s="14" t="s">
        <v>25</v>
      </c>
      <c r="E63" s="19" t="s">
        <v>166</v>
      </c>
      <c r="F63" s="19">
        <v>200</v>
      </c>
      <c r="G63" s="25">
        <f>33234.42</f>
        <v>33234.42</v>
      </c>
    </row>
    <row r="64" spans="1:7" s="3" customFormat="1" ht="75.75" customHeight="1">
      <c r="A64" s="21" t="s">
        <v>167</v>
      </c>
      <c r="B64" s="23" t="s">
        <v>13</v>
      </c>
      <c r="C64" s="14" t="s">
        <v>20</v>
      </c>
      <c r="D64" s="14" t="s">
        <v>25</v>
      </c>
      <c r="E64" s="19" t="s">
        <v>168</v>
      </c>
      <c r="F64" s="19">
        <v>200</v>
      </c>
      <c r="G64" s="25">
        <f>440000-86000</f>
        <v>354000</v>
      </c>
    </row>
    <row r="65" spans="1:7" s="3" customFormat="1" ht="75.75" customHeight="1">
      <c r="A65" s="21" t="s">
        <v>183</v>
      </c>
      <c r="B65" s="23" t="s">
        <v>13</v>
      </c>
      <c r="C65" s="14" t="s">
        <v>20</v>
      </c>
      <c r="D65" s="14" t="s">
        <v>25</v>
      </c>
      <c r="E65" s="19" t="s">
        <v>184</v>
      </c>
      <c r="F65" s="19">
        <v>200</v>
      </c>
      <c r="G65" s="25">
        <f>17800</f>
        <v>17800</v>
      </c>
    </row>
    <row r="66" spans="1:7" s="3" customFormat="1" ht="60.75" customHeight="1">
      <c r="A66" s="21" t="s">
        <v>148</v>
      </c>
      <c r="B66" s="23" t="s">
        <v>13</v>
      </c>
      <c r="C66" s="14" t="s">
        <v>20</v>
      </c>
      <c r="D66" s="14" t="s">
        <v>25</v>
      </c>
      <c r="E66" s="19" t="s">
        <v>147</v>
      </c>
      <c r="F66" s="19">
        <v>200</v>
      </c>
      <c r="G66" s="25">
        <f>5865772.97</f>
        <v>5865772.97</v>
      </c>
    </row>
    <row r="67" spans="1:7" s="3" customFormat="1" ht="60" customHeight="1">
      <c r="A67" s="21" t="s">
        <v>148</v>
      </c>
      <c r="B67" s="23" t="s">
        <v>13</v>
      </c>
      <c r="C67" s="14" t="s">
        <v>20</v>
      </c>
      <c r="D67" s="14" t="s">
        <v>25</v>
      </c>
      <c r="E67" s="19" t="s">
        <v>149</v>
      </c>
      <c r="F67" s="19">
        <v>200</v>
      </c>
      <c r="G67" s="25">
        <f>308724.9</f>
        <v>308724.9</v>
      </c>
    </row>
    <row r="68" spans="1:7" s="3" customFormat="1" ht="96.75" customHeight="1">
      <c r="A68" s="21" t="s">
        <v>113</v>
      </c>
      <c r="B68" s="23" t="s">
        <v>13</v>
      </c>
      <c r="C68" s="14" t="s">
        <v>20</v>
      </c>
      <c r="D68" s="14" t="s">
        <v>25</v>
      </c>
      <c r="E68" s="19" t="s">
        <v>114</v>
      </c>
      <c r="F68" s="19">
        <v>200</v>
      </c>
      <c r="G68" s="25">
        <f>17489</f>
        <v>17489</v>
      </c>
    </row>
    <row r="69" spans="1:7" s="3" customFormat="1" ht="60" customHeight="1">
      <c r="A69" s="21" t="s">
        <v>192</v>
      </c>
      <c r="B69" s="14" t="s">
        <v>13</v>
      </c>
      <c r="C69" s="14" t="s">
        <v>26</v>
      </c>
      <c r="D69" s="14" t="s">
        <v>20</v>
      </c>
      <c r="E69" s="19" t="s">
        <v>191</v>
      </c>
      <c r="F69" s="19">
        <v>200</v>
      </c>
      <c r="G69" s="25">
        <f>23300+80</f>
        <v>23380</v>
      </c>
    </row>
    <row r="70" spans="1:7" ht="57.75" customHeight="1">
      <c r="A70" s="18" t="s">
        <v>41</v>
      </c>
      <c r="B70" s="14" t="s">
        <v>13</v>
      </c>
      <c r="C70" s="14" t="s">
        <v>26</v>
      </c>
      <c r="D70" s="14" t="s">
        <v>26</v>
      </c>
      <c r="E70" s="19" t="s">
        <v>40</v>
      </c>
      <c r="F70" s="19">
        <v>600</v>
      </c>
      <c r="G70" s="24">
        <f>33440</f>
        <v>33440</v>
      </c>
    </row>
    <row r="71" spans="1:7" ht="58.5" customHeight="1">
      <c r="A71" s="21" t="s">
        <v>30</v>
      </c>
      <c r="B71" s="14" t="s">
        <v>13</v>
      </c>
      <c r="C71" s="14" t="s">
        <v>26</v>
      </c>
      <c r="D71" s="14" t="s">
        <v>26</v>
      </c>
      <c r="E71" s="19" t="s">
        <v>42</v>
      </c>
      <c r="F71" s="19">
        <v>600</v>
      </c>
      <c r="G71" s="24">
        <f>5280</f>
        <v>5280</v>
      </c>
    </row>
    <row r="72" spans="1:7" ht="60" customHeight="1">
      <c r="A72" s="21" t="s">
        <v>31</v>
      </c>
      <c r="B72" s="14" t="s">
        <v>13</v>
      </c>
      <c r="C72" s="14" t="s">
        <v>26</v>
      </c>
      <c r="D72" s="14" t="s">
        <v>26</v>
      </c>
      <c r="E72" s="19" t="s">
        <v>43</v>
      </c>
      <c r="F72" s="19">
        <v>600</v>
      </c>
      <c r="G72" s="24">
        <f>268928+65542.06</f>
        <v>334470.06</v>
      </c>
    </row>
    <row r="73" spans="1:7" ht="78" customHeight="1">
      <c r="A73" s="22" t="s">
        <v>34</v>
      </c>
      <c r="B73" s="14" t="s">
        <v>13</v>
      </c>
      <c r="C73" s="14" t="s">
        <v>23</v>
      </c>
      <c r="D73" s="14" t="s">
        <v>17</v>
      </c>
      <c r="E73" s="19" t="s">
        <v>46</v>
      </c>
      <c r="F73" s="19">
        <v>600</v>
      </c>
      <c r="G73" s="24">
        <f>12877594+169026+377200+34415.61+95000</f>
        <v>13553235.61</v>
      </c>
    </row>
    <row r="74" spans="1:7" ht="117.75" customHeight="1">
      <c r="A74" s="22" t="s">
        <v>127</v>
      </c>
      <c r="B74" s="14" t="s">
        <v>13</v>
      </c>
      <c r="C74" s="14" t="s">
        <v>23</v>
      </c>
      <c r="D74" s="14" t="s">
        <v>17</v>
      </c>
      <c r="E74" s="19" t="s">
        <v>128</v>
      </c>
      <c r="F74" s="19">
        <v>600</v>
      </c>
      <c r="G74" s="25">
        <f>1962856+395579+286434</f>
        <v>2644869</v>
      </c>
    </row>
    <row r="75" spans="1:7" ht="170.25" customHeight="1">
      <c r="A75" s="22" t="s">
        <v>35</v>
      </c>
      <c r="B75" s="14" t="s">
        <v>13</v>
      </c>
      <c r="C75" s="14" t="s">
        <v>23</v>
      </c>
      <c r="D75" s="14" t="s">
        <v>17</v>
      </c>
      <c r="E75" s="19" t="s">
        <v>47</v>
      </c>
      <c r="F75" s="19">
        <v>600</v>
      </c>
      <c r="G75" s="24">
        <f>460100+381124+169534+539156.15+16000</f>
        <v>1565914.15</v>
      </c>
    </row>
    <row r="76" spans="1:8" ht="76.5" customHeight="1">
      <c r="A76" s="22" t="s">
        <v>152</v>
      </c>
      <c r="B76" s="14" t="s">
        <v>13</v>
      </c>
      <c r="C76" s="14" t="s">
        <v>23</v>
      </c>
      <c r="D76" s="14" t="s">
        <v>17</v>
      </c>
      <c r="E76" s="19" t="s">
        <v>153</v>
      </c>
      <c r="F76" s="19">
        <v>600</v>
      </c>
      <c r="G76" s="24">
        <f>50000-23680</f>
        <v>26320</v>
      </c>
      <c r="H76" s="11"/>
    </row>
    <row r="77" spans="1:7" ht="75.75" customHeight="1">
      <c r="A77" s="22" t="s">
        <v>152</v>
      </c>
      <c r="B77" s="14" t="s">
        <v>13</v>
      </c>
      <c r="C77" s="14" t="s">
        <v>23</v>
      </c>
      <c r="D77" s="14" t="s">
        <v>17</v>
      </c>
      <c r="E77" s="19" t="s">
        <v>154</v>
      </c>
      <c r="F77" s="19">
        <v>600</v>
      </c>
      <c r="G77" s="24">
        <f>500000</f>
        <v>500000</v>
      </c>
    </row>
    <row r="78" spans="1:7" ht="60.75" customHeight="1">
      <c r="A78" s="22" t="s">
        <v>36</v>
      </c>
      <c r="B78" s="14" t="s">
        <v>13</v>
      </c>
      <c r="C78" s="14" t="s">
        <v>23</v>
      </c>
      <c r="D78" s="14" t="s">
        <v>17</v>
      </c>
      <c r="E78" s="19" t="s">
        <v>48</v>
      </c>
      <c r="F78" s="19">
        <v>600</v>
      </c>
      <c r="G78" s="24">
        <f>31680</f>
        <v>31680</v>
      </c>
    </row>
    <row r="79" spans="1:7" ht="96" customHeight="1">
      <c r="A79" s="22" t="s">
        <v>194</v>
      </c>
      <c r="B79" s="14" t="s">
        <v>13</v>
      </c>
      <c r="C79" s="14" t="s">
        <v>23</v>
      </c>
      <c r="D79" s="14" t="s">
        <v>17</v>
      </c>
      <c r="E79" s="19" t="s">
        <v>193</v>
      </c>
      <c r="F79" s="19">
        <v>600</v>
      </c>
      <c r="G79" s="24">
        <f>10400</f>
        <v>10400</v>
      </c>
    </row>
    <row r="80" spans="1:7" ht="96" customHeight="1">
      <c r="A80" s="22" t="s">
        <v>176</v>
      </c>
      <c r="B80" s="14" t="s">
        <v>13</v>
      </c>
      <c r="C80" s="14" t="s">
        <v>23</v>
      </c>
      <c r="D80" s="14" t="s">
        <v>17</v>
      </c>
      <c r="E80" s="19" t="s">
        <v>177</v>
      </c>
      <c r="F80" s="19">
        <v>600</v>
      </c>
      <c r="G80" s="24">
        <f>100000</f>
        <v>100000</v>
      </c>
    </row>
    <row r="81" spans="1:7" ht="78" customHeight="1">
      <c r="A81" s="22" t="s">
        <v>129</v>
      </c>
      <c r="B81" s="14" t="s">
        <v>13</v>
      </c>
      <c r="C81" s="14" t="s">
        <v>23</v>
      </c>
      <c r="D81" s="14" t="s">
        <v>17</v>
      </c>
      <c r="E81" s="19" t="s">
        <v>131</v>
      </c>
      <c r="F81" s="19">
        <v>600</v>
      </c>
      <c r="G81" s="24">
        <v>1000000</v>
      </c>
    </row>
    <row r="82" spans="1:7" ht="77.25" customHeight="1">
      <c r="A82" s="22" t="s">
        <v>130</v>
      </c>
      <c r="B82" s="14" t="s">
        <v>13</v>
      </c>
      <c r="C82" s="14" t="s">
        <v>23</v>
      </c>
      <c r="D82" s="14" t="s">
        <v>17</v>
      </c>
      <c r="E82" s="19" t="s">
        <v>132</v>
      </c>
      <c r="F82" s="19">
        <v>600</v>
      </c>
      <c r="G82" s="24">
        <f>50000+2632</f>
        <v>52632</v>
      </c>
    </row>
    <row r="83" spans="1:7" ht="57.75" customHeight="1">
      <c r="A83" s="22" t="s">
        <v>92</v>
      </c>
      <c r="B83" s="14" t="s">
        <v>13</v>
      </c>
      <c r="C83" s="14" t="s">
        <v>27</v>
      </c>
      <c r="D83" s="14" t="s">
        <v>17</v>
      </c>
      <c r="E83" s="19" t="s">
        <v>49</v>
      </c>
      <c r="F83" s="19">
        <v>300</v>
      </c>
      <c r="G83" s="24">
        <f>415901.4-200000-5375-4965.47-6471.21</f>
        <v>199089.72000000003</v>
      </c>
    </row>
    <row r="84" spans="1:7" ht="96" customHeight="1">
      <c r="A84" s="21" t="s">
        <v>180</v>
      </c>
      <c r="B84" s="14" t="s">
        <v>13</v>
      </c>
      <c r="C84" s="14" t="s">
        <v>27</v>
      </c>
      <c r="D84" s="14" t="s">
        <v>25</v>
      </c>
      <c r="E84" s="19" t="s">
        <v>178</v>
      </c>
      <c r="F84" s="19">
        <v>300</v>
      </c>
      <c r="G84" s="24">
        <v>20000</v>
      </c>
    </row>
    <row r="85" spans="1:7" ht="96" customHeight="1">
      <c r="A85" s="21" t="s">
        <v>181</v>
      </c>
      <c r="B85" s="14" t="s">
        <v>13</v>
      </c>
      <c r="C85" s="14" t="s">
        <v>27</v>
      </c>
      <c r="D85" s="14" t="s">
        <v>25</v>
      </c>
      <c r="E85" s="19" t="s">
        <v>179</v>
      </c>
      <c r="F85" s="19">
        <v>300</v>
      </c>
      <c r="G85" s="24">
        <v>20000</v>
      </c>
    </row>
    <row r="86" spans="1:7" ht="114.75" customHeight="1">
      <c r="A86" s="21" t="s">
        <v>187</v>
      </c>
      <c r="B86" s="14" t="s">
        <v>13</v>
      </c>
      <c r="C86" s="14" t="s">
        <v>27</v>
      </c>
      <c r="D86" s="14" t="s">
        <v>25</v>
      </c>
      <c r="E86" s="19" t="s">
        <v>186</v>
      </c>
      <c r="F86" s="19">
        <v>300</v>
      </c>
      <c r="G86" s="24">
        <f>18000+6000</f>
        <v>24000</v>
      </c>
    </row>
    <row r="87" spans="1:7" ht="60.75" customHeight="1">
      <c r="A87" s="22" t="s">
        <v>32</v>
      </c>
      <c r="B87" s="14" t="s">
        <v>13</v>
      </c>
      <c r="C87" s="14" t="s">
        <v>21</v>
      </c>
      <c r="D87" s="14" t="s">
        <v>18</v>
      </c>
      <c r="E87" s="19" t="s">
        <v>44</v>
      </c>
      <c r="F87" s="19">
        <v>200</v>
      </c>
      <c r="G87" s="24">
        <f>77440</f>
        <v>77440</v>
      </c>
    </row>
    <row r="88" spans="1:7" ht="62.25" customHeight="1">
      <c r="A88" s="22" t="s">
        <v>33</v>
      </c>
      <c r="B88" s="14" t="s">
        <v>13</v>
      </c>
      <c r="C88" s="14" t="s">
        <v>21</v>
      </c>
      <c r="D88" s="14" t="s">
        <v>18</v>
      </c>
      <c r="E88" s="19" t="s">
        <v>45</v>
      </c>
      <c r="F88" s="19">
        <v>200</v>
      </c>
      <c r="G88" s="24">
        <f>158400-120000</f>
        <v>38400</v>
      </c>
    </row>
    <row r="89" spans="1:7" ht="42.75" customHeight="1">
      <c r="A89" s="15" t="s">
        <v>116</v>
      </c>
      <c r="B89" s="16" t="s">
        <v>115</v>
      </c>
      <c r="C89" s="16" t="s">
        <v>14</v>
      </c>
      <c r="D89" s="16" t="s">
        <v>14</v>
      </c>
      <c r="E89" s="16" t="s">
        <v>15</v>
      </c>
      <c r="F89" s="16" t="s">
        <v>16</v>
      </c>
      <c r="G89" s="27">
        <f>SUM(G90:G92)</f>
        <v>2269154.13</v>
      </c>
    </row>
    <row r="90" spans="1:7" ht="170.25" customHeight="1">
      <c r="A90" s="21" t="s">
        <v>102</v>
      </c>
      <c r="B90" s="14" t="s">
        <v>115</v>
      </c>
      <c r="C90" s="14" t="s">
        <v>17</v>
      </c>
      <c r="D90" s="14" t="s">
        <v>22</v>
      </c>
      <c r="E90" s="19" t="s">
        <v>103</v>
      </c>
      <c r="F90" s="19">
        <v>800</v>
      </c>
      <c r="G90" s="25">
        <f>30335</f>
        <v>30335</v>
      </c>
    </row>
    <row r="91" spans="1:8" ht="153.75" customHeight="1">
      <c r="A91" s="21" t="s">
        <v>119</v>
      </c>
      <c r="B91" s="14" t="s">
        <v>115</v>
      </c>
      <c r="C91" s="14" t="s">
        <v>17</v>
      </c>
      <c r="D91" s="14" t="s">
        <v>22</v>
      </c>
      <c r="E91" s="19" t="s">
        <v>117</v>
      </c>
      <c r="F91" s="19">
        <v>800</v>
      </c>
      <c r="G91" s="20">
        <f>2220060</f>
        <v>2220060</v>
      </c>
      <c r="H91" s="10"/>
    </row>
    <row r="92" spans="1:8" ht="39" customHeight="1">
      <c r="A92" s="21" t="s">
        <v>169</v>
      </c>
      <c r="B92" s="14" t="s">
        <v>115</v>
      </c>
      <c r="C92" s="14" t="s">
        <v>22</v>
      </c>
      <c r="D92" s="14" t="s">
        <v>17</v>
      </c>
      <c r="E92" s="19" t="s">
        <v>170</v>
      </c>
      <c r="F92" s="19">
        <v>700</v>
      </c>
      <c r="G92" s="20">
        <f>18759.13</f>
        <v>18759.13</v>
      </c>
      <c r="H92" s="10"/>
    </row>
    <row r="93" spans="1:7" s="5" customFormat="1" ht="39" customHeight="1">
      <c r="A93" s="28" t="s">
        <v>122</v>
      </c>
      <c r="B93" s="29">
        <v>810</v>
      </c>
      <c r="C93" s="16" t="s">
        <v>14</v>
      </c>
      <c r="D93" s="16" t="s">
        <v>14</v>
      </c>
      <c r="E93" s="16" t="s">
        <v>15</v>
      </c>
      <c r="F93" s="16" t="s">
        <v>16</v>
      </c>
      <c r="G93" s="27">
        <f>SUM(G94:G98)</f>
        <v>2166609.6</v>
      </c>
    </row>
    <row r="94" spans="1:7" ht="114.75" customHeight="1">
      <c r="A94" s="22" t="s">
        <v>37</v>
      </c>
      <c r="B94" s="19">
        <v>810</v>
      </c>
      <c r="C94" s="14" t="s">
        <v>17</v>
      </c>
      <c r="D94" s="14" t="s">
        <v>18</v>
      </c>
      <c r="E94" s="19" t="s">
        <v>82</v>
      </c>
      <c r="F94" s="19">
        <v>100</v>
      </c>
      <c r="G94" s="24">
        <f>690351.12-16694</f>
        <v>673657.12</v>
      </c>
    </row>
    <row r="95" spans="1:7" ht="112.5" customHeight="1">
      <c r="A95" s="22" t="s">
        <v>38</v>
      </c>
      <c r="B95" s="19">
        <v>810</v>
      </c>
      <c r="C95" s="14" t="s">
        <v>17</v>
      </c>
      <c r="D95" s="14" t="s">
        <v>25</v>
      </c>
      <c r="E95" s="19" t="s">
        <v>83</v>
      </c>
      <c r="F95" s="19">
        <v>100</v>
      </c>
      <c r="G95" s="24">
        <f>976506.4+7674.1</f>
        <v>984180.5</v>
      </c>
    </row>
    <row r="96" spans="1:7" ht="72.75" customHeight="1">
      <c r="A96" s="22" t="s">
        <v>123</v>
      </c>
      <c r="B96" s="19">
        <v>810</v>
      </c>
      <c r="C96" s="14" t="s">
        <v>17</v>
      </c>
      <c r="D96" s="14" t="s">
        <v>25</v>
      </c>
      <c r="E96" s="19" t="s">
        <v>83</v>
      </c>
      <c r="F96" s="19">
        <v>200</v>
      </c>
      <c r="G96" s="24">
        <f>294198.08-58000+178000+27554+11835.67</f>
        <v>453587.75</v>
      </c>
    </row>
    <row r="97" spans="1:7" ht="55.5" customHeight="1">
      <c r="A97" s="22" t="s">
        <v>97</v>
      </c>
      <c r="B97" s="19">
        <v>810</v>
      </c>
      <c r="C97" s="14" t="s">
        <v>17</v>
      </c>
      <c r="D97" s="14" t="s">
        <v>25</v>
      </c>
      <c r="E97" s="19" t="s">
        <v>83</v>
      </c>
      <c r="F97" s="19">
        <v>800</v>
      </c>
      <c r="G97" s="24">
        <f>58000-29446-535.77</f>
        <v>28018.23</v>
      </c>
    </row>
    <row r="98" spans="1:7" ht="38.25" customHeight="1">
      <c r="A98" s="22" t="s">
        <v>133</v>
      </c>
      <c r="B98" s="19">
        <v>810</v>
      </c>
      <c r="C98" s="14" t="s">
        <v>17</v>
      </c>
      <c r="D98" s="14" t="s">
        <v>22</v>
      </c>
      <c r="E98" s="19" t="s">
        <v>134</v>
      </c>
      <c r="F98" s="19">
        <v>800</v>
      </c>
      <c r="G98" s="24">
        <f>29446-2280</f>
        <v>27166</v>
      </c>
    </row>
    <row r="99" spans="1:7" s="5" customFormat="1" ht="27.75" customHeight="1">
      <c r="A99" s="31" t="s">
        <v>98</v>
      </c>
      <c r="B99" s="32"/>
      <c r="C99" s="32"/>
      <c r="D99" s="32"/>
      <c r="E99" s="32"/>
      <c r="F99" s="33"/>
      <c r="G99" s="17">
        <f>G17+G89+G93</f>
        <v>81559495.07</v>
      </c>
    </row>
    <row r="100" spans="1:7" s="5" customFormat="1" ht="19.5" customHeight="1">
      <c r="A100" s="8"/>
      <c r="B100" s="8"/>
      <c r="C100" s="8"/>
      <c r="D100" s="8"/>
      <c r="E100" s="8"/>
      <c r="F100" s="8"/>
      <c r="G100" s="9"/>
    </row>
    <row r="101" spans="1:7" s="5" customFormat="1" ht="27.75" customHeight="1">
      <c r="A101" s="8"/>
      <c r="B101" s="8"/>
      <c r="C101" s="8"/>
      <c r="D101" s="8"/>
      <c r="E101" s="8"/>
      <c r="F101" s="8"/>
      <c r="G101" s="9"/>
    </row>
    <row r="102" spans="2:7" ht="18.75">
      <c r="B102" s="1"/>
      <c r="C102" s="1"/>
      <c r="D102" s="1"/>
      <c r="E102" s="1"/>
      <c r="F102" s="1"/>
      <c r="G102" s="4"/>
    </row>
    <row r="103" spans="2:7" ht="18.75">
      <c r="B103" s="1"/>
      <c r="C103" s="1"/>
      <c r="D103" s="1"/>
      <c r="E103" s="1"/>
      <c r="F103" s="1"/>
      <c r="G103" s="4"/>
    </row>
    <row r="104" spans="2:7" ht="18.75">
      <c r="B104" s="1"/>
      <c r="C104" s="1"/>
      <c r="D104" s="1"/>
      <c r="E104" s="1"/>
      <c r="F104" s="1"/>
      <c r="G104" s="4"/>
    </row>
    <row r="105" spans="2:7" ht="18.75">
      <c r="B105" s="1"/>
      <c r="C105" s="1"/>
      <c r="D105" s="1"/>
      <c r="E105" s="1"/>
      <c r="F105" s="1"/>
      <c r="G105" s="4"/>
    </row>
    <row r="106" spans="2:7" ht="18.75">
      <c r="B106" s="1"/>
      <c r="C106" s="1"/>
      <c r="D106" s="1"/>
      <c r="E106" s="1"/>
      <c r="F106" s="1"/>
      <c r="G106" s="4"/>
    </row>
    <row r="107" spans="2:7" ht="18.75">
      <c r="B107" s="1"/>
      <c r="C107" s="1"/>
      <c r="D107" s="1"/>
      <c r="E107" s="1"/>
      <c r="F107" s="1"/>
      <c r="G107" s="4"/>
    </row>
    <row r="108" spans="2:7" ht="18.75">
      <c r="B108" s="1"/>
      <c r="C108" s="1"/>
      <c r="D108" s="1"/>
      <c r="E108" s="1"/>
      <c r="F108" s="1"/>
      <c r="G108" s="4"/>
    </row>
    <row r="109" spans="2:7" ht="18.75">
      <c r="B109" s="1"/>
      <c r="C109" s="1"/>
      <c r="D109" s="1"/>
      <c r="E109" s="1"/>
      <c r="F109" s="1"/>
      <c r="G109" s="4"/>
    </row>
    <row r="110" spans="2:7" ht="18.75">
      <c r="B110" s="1"/>
      <c r="C110" s="1"/>
      <c r="D110" s="1"/>
      <c r="E110" s="1"/>
      <c r="F110" s="1"/>
      <c r="G110" s="4"/>
    </row>
    <row r="111" spans="2:7" ht="18.75">
      <c r="B111" s="1"/>
      <c r="C111" s="1"/>
      <c r="D111" s="1"/>
      <c r="E111" s="1"/>
      <c r="F111" s="1"/>
      <c r="G111" s="4"/>
    </row>
    <row r="112" spans="2:7" ht="18.75">
      <c r="B112" s="1"/>
      <c r="C112" s="1"/>
      <c r="D112" s="1"/>
      <c r="E112" s="1"/>
      <c r="F112" s="1"/>
      <c r="G112" s="4"/>
    </row>
    <row r="113" spans="2:7" ht="18.75">
      <c r="B113" s="1"/>
      <c r="C113" s="1"/>
      <c r="D113" s="1"/>
      <c r="E113" s="1"/>
      <c r="F113" s="1"/>
      <c r="G113" s="4"/>
    </row>
    <row r="114" spans="2:7" ht="18.75">
      <c r="B114" s="1"/>
      <c r="C114" s="1"/>
      <c r="D114" s="1"/>
      <c r="E114" s="1"/>
      <c r="F114" s="1"/>
      <c r="G114" s="4"/>
    </row>
    <row r="115" spans="2:7" ht="18.75">
      <c r="B115" s="1"/>
      <c r="C115" s="1"/>
      <c r="D115" s="1"/>
      <c r="E115" s="1"/>
      <c r="F115" s="1"/>
      <c r="G115" s="4"/>
    </row>
    <row r="116" spans="2:7" ht="18.75">
      <c r="B116" s="1"/>
      <c r="C116" s="1"/>
      <c r="D116" s="1"/>
      <c r="E116" s="1"/>
      <c r="F116" s="1"/>
      <c r="G116" s="4"/>
    </row>
    <row r="117" spans="2:7" ht="18.75">
      <c r="B117" s="1"/>
      <c r="C117" s="1"/>
      <c r="D117" s="1"/>
      <c r="E117" s="1"/>
      <c r="F117" s="1"/>
      <c r="G117" s="4"/>
    </row>
    <row r="118" spans="2:7" ht="18.75">
      <c r="B118" s="1"/>
      <c r="C118" s="1"/>
      <c r="D118" s="1"/>
      <c r="E118" s="1"/>
      <c r="F118" s="1"/>
      <c r="G118" s="4"/>
    </row>
    <row r="119" spans="2:7" ht="18.75">
      <c r="B119" s="1"/>
      <c r="C119" s="1"/>
      <c r="D119" s="1"/>
      <c r="E119" s="1"/>
      <c r="F119" s="1"/>
      <c r="G119" s="4"/>
    </row>
    <row r="120" spans="2:7" ht="18.75">
      <c r="B120" s="1"/>
      <c r="C120" s="1"/>
      <c r="D120" s="1"/>
      <c r="E120" s="1"/>
      <c r="F120" s="1"/>
      <c r="G120" s="4"/>
    </row>
    <row r="121" spans="2:7" ht="18.75">
      <c r="B121" s="1"/>
      <c r="C121" s="1"/>
      <c r="D121" s="1"/>
      <c r="E121" s="1"/>
      <c r="F121" s="1"/>
      <c r="G121" s="4"/>
    </row>
    <row r="122" spans="2:7" ht="18.75">
      <c r="B122" s="1"/>
      <c r="C122" s="1"/>
      <c r="D122" s="1"/>
      <c r="E122" s="1"/>
      <c r="F122" s="1"/>
      <c r="G122" s="4"/>
    </row>
    <row r="123" spans="2:7" ht="18.75">
      <c r="B123" s="1"/>
      <c r="C123" s="1"/>
      <c r="D123" s="1"/>
      <c r="E123" s="1"/>
      <c r="F123" s="1"/>
      <c r="G123" s="4"/>
    </row>
    <row r="124" spans="2:7" ht="18.75">
      <c r="B124" s="1"/>
      <c r="C124" s="1"/>
      <c r="D124" s="1"/>
      <c r="E124" s="1"/>
      <c r="F124" s="1"/>
      <c r="G124" s="4"/>
    </row>
    <row r="125" spans="2:7" ht="18.75">
      <c r="B125" s="1"/>
      <c r="C125" s="1"/>
      <c r="D125" s="1"/>
      <c r="E125" s="1"/>
      <c r="F125" s="1"/>
      <c r="G125" s="4"/>
    </row>
    <row r="126" spans="2:7" ht="18.75">
      <c r="B126" s="1"/>
      <c r="C126" s="1"/>
      <c r="D126" s="1"/>
      <c r="E126" s="1"/>
      <c r="F126" s="1"/>
      <c r="G126" s="4"/>
    </row>
    <row r="127" spans="2:7" ht="18.75">
      <c r="B127" s="1"/>
      <c r="C127" s="1"/>
      <c r="D127" s="1"/>
      <c r="E127" s="1"/>
      <c r="F127" s="1"/>
      <c r="G127" s="4"/>
    </row>
    <row r="128" spans="2:7" ht="18.75">
      <c r="B128" s="1"/>
      <c r="C128" s="1"/>
      <c r="D128" s="1"/>
      <c r="E128" s="1"/>
      <c r="F128" s="1"/>
      <c r="G128" s="4"/>
    </row>
    <row r="129" spans="2:7" ht="18.75">
      <c r="B129" s="1"/>
      <c r="C129" s="1"/>
      <c r="D129" s="1"/>
      <c r="E129" s="1"/>
      <c r="F129" s="1"/>
      <c r="G129" s="4"/>
    </row>
    <row r="130" spans="2:7" ht="18.75">
      <c r="B130" s="1"/>
      <c r="C130" s="1"/>
      <c r="D130" s="1"/>
      <c r="E130" s="1"/>
      <c r="F130" s="1"/>
      <c r="G130" s="4"/>
    </row>
    <row r="131" spans="2:7" ht="18.75">
      <c r="B131" s="1"/>
      <c r="C131" s="1"/>
      <c r="D131" s="1"/>
      <c r="E131" s="1"/>
      <c r="F131" s="1"/>
      <c r="G131" s="4"/>
    </row>
    <row r="132" spans="2:7" ht="18.75">
      <c r="B132" s="1"/>
      <c r="C132" s="1"/>
      <c r="D132" s="1"/>
      <c r="E132" s="1"/>
      <c r="F132" s="1"/>
      <c r="G132" s="4"/>
    </row>
    <row r="133" spans="2:7" ht="18.75">
      <c r="B133" s="1"/>
      <c r="C133" s="1"/>
      <c r="D133" s="1"/>
      <c r="E133" s="1"/>
      <c r="F133" s="1"/>
      <c r="G133" s="4"/>
    </row>
    <row r="134" spans="2:7" ht="18.75">
      <c r="B134" s="1"/>
      <c r="C134" s="1"/>
      <c r="D134" s="1"/>
      <c r="E134" s="1"/>
      <c r="F134" s="1"/>
      <c r="G134" s="4"/>
    </row>
    <row r="135" spans="2:7" ht="18.75">
      <c r="B135" s="1"/>
      <c r="C135" s="1"/>
      <c r="D135" s="1"/>
      <c r="E135" s="1"/>
      <c r="F135" s="1"/>
      <c r="G135" s="4"/>
    </row>
    <row r="136" spans="2:7" ht="18.75">
      <c r="B136" s="1"/>
      <c r="C136" s="1"/>
      <c r="D136" s="1"/>
      <c r="E136" s="1"/>
      <c r="F136" s="1"/>
      <c r="G136" s="4"/>
    </row>
    <row r="137" spans="2:7" ht="18.75">
      <c r="B137" s="1"/>
      <c r="C137" s="1"/>
      <c r="D137" s="1"/>
      <c r="E137" s="1"/>
      <c r="F137" s="1"/>
      <c r="G137" s="4"/>
    </row>
    <row r="138" spans="2:7" ht="18.75">
      <c r="B138" s="1"/>
      <c r="C138" s="1"/>
      <c r="D138" s="1"/>
      <c r="E138" s="1"/>
      <c r="F138" s="1"/>
      <c r="G138" s="4"/>
    </row>
    <row r="139" spans="2:7" ht="18.75">
      <c r="B139" s="1"/>
      <c r="C139" s="1"/>
      <c r="D139" s="1"/>
      <c r="E139" s="1"/>
      <c r="F139" s="1"/>
      <c r="G139" s="4"/>
    </row>
    <row r="140" spans="2:7" ht="18.75">
      <c r="B140" s="1"/>
      <c r="C140" s="1"/>
      <c r="D140" s="1"/>
      <c r="E140" s="1"/>
      <c r="F140" s="1"/>
      <c r="G140" s="4"/>
    </row>
    <row r="141" spans="2:7" ht="18.75">
      <c r="B141" s="1"/>
      <c r="C141" s="1"/>
      <c r="D141" s="1"/>
      <c r="E141" s="1"/>
      <c r="F141" s="1"/>
      <c r="G141" s="7"/>
    </row>
    <row r="142" spans="2:7" ht="18.75">
      <c r="B142" s="1"/>
      <c r="C142" s="1"/>
      <c r="D142" s="1"/>
      <c r="E142" s="1"/>
      <c r="F142" s="1"/>
      <c r="G142" s="7"/>
    </row>
    <row r="143" spans="2:7" ht="18.75">
      <c r="B143" s="1"/>
      <c r="C143" s="1"/>
      <c r="D143" s="1"/>
      <c r="E143" s="1"/>
      <c r="F143" s="1"/>
      <c r="G143" s="4"/>
    </row>
    <row r="144" spans="2:7" ht="18.75">
      <c r="B144" s="1"/>
      <c r="C144" s="1"/>
      <c r="D144" s="1"/>
      <c r="E144" s="1"/>
      <c r="F144" s="1"/>
      <c r="G144" s="4"/>
    </row>
    <row r="145" spans="2:7" ht="18.75">
      <c r="B145" s="1"/>
      <c r="C145" s="1"/>
      <c r="D145" s="1"/>
      <c r="E145" s="1"/>
      <c r="F145" s="1"/>
      <c r="G145" s="4"/>
    </row>
    <row r="146" spans="2:7" ht="18.75">
      <c r="B146" s="1"/>
      <c r="C146" s="1"/>
      <c r="D146" s="1"/>
      <c r="E146" s="1"/>
      <c r="F146" s="1"/>
      <c r="G146" s="4"/>
    </row>
    <row r="147" spans="2:7" ht="18.75">
      <c r="B147" s="1"/>
      <c r="C147" s="1"/>
      <c r="D147" s="1"/>
      <c r="E147" s="1"/>
      <c r="F147" s="1"/>
      <c r="G147" s="4"/>
    </row>
    <row r="148" spans="2:7" ht="18.75">
      <c r="B148" s="1"/>
      <c r="C148" s="1"/>
      <c r="D148" s="1"/>
      <c r="E148" s="1"/>
      <c r="F148" s="1"/>
      <c r="G148" s="4"/>
    </row>
    <row r="149" spans="2:7" ht="18.75">
      <c r="B149" s="1"/>
      <c r="C149" s="1"/>
      <c r="D149" s="1"/>
      <c r="E149" s="1"/>
      <c r="F149" s="1"/>
      <c r="G149" s="4"/>
    </row>
    <row r="150" spans="2:7" ht="18.75">
      <c r="B150" s="1"/>
      <c r="C150" s="1"/>
      <c r="D150" s="1"/>
      <c r="E150" s="1"/>
      <c r="F150" s="1"/>
      <c r="G150" s="4"/>
    </row>
    <row r="151" spans="2:7" ht="18.75">
      <c r="B151" s="1"/>
      <c r="C151" s="1"/>
      <c r="D151" s="1"/>
      <c r="E151" s="1"/>
      <c r="F151" s="1"/>
      <c r="G151" s="4"/>
    </row>
    <row r="152" spans="2:7" ht="18.75">
      <c r="B152" s="1"/>
      <c r="C152" s="1"/>
      <c r="D152" s="1"/>
      <c r="E152" s="1"/>
      <c r="F152" s="1"/>
      <c r="G152" s="4"/>
    </row>
    <row r="153" spans="2:7" ht="18.75">
      <c r="B153" s="1"/>
      <c r="C153" s="1"/>
      <c r="D153" s="1"/>
      <c r="E153" s="1"/>
      <c r="F153" s="1"/>
      <c r="G153" s="4"/>
    </row>
    <row r="154" spans="2:7" ht="18.75">
      <c r="B154" s="1"/>
      <c r="C154" s="1"/>
      <c r="D154" s="1"/>
      <c r="E154" s="1"/>
      <c r="F154" s="1"/>
      <c r="G154" s="4"/>
    </row>
    <row r="155" spans="2:7" ht="18.75">
      <c r="B155" s="1"/>
      <c r="C155" s="1"/>
      <c r="D155" s="1"/>
      <c r="E155" s="1"/>
      <c r="F155" s="1"/>
      <c r="G155" s="4"/>
    </row>
    <row r="156" spans="2:7" ht="18.75">
      <c r="B156" s="1"/>
      <c r="C156" s="1"/>
      <c r="D156" s="1"/>
      <c r="E156" s="1"/>
      <c r="F156" s="1"/>
      <c r="G156" s="4"/>
    </row>
    <row r="157" spans="2:7" ht="18.75">
      <c r="B157" s="1"/>
      <c r="C157" s="1"/>
      <c r="D157" s="1"/>
      <c r="E157" s="1"/>
      <c r="F157" s="1"/>
      <c r="G157" s="4"/>
    </row>
    <row r="158" spans="2:7" ht="18.75">
      <c r="B158" s="1"/>
      <c r="C158" s="1"/>
      <c r="D158" s="1"/>
      <c r="E158" s="1"/>
      <c r="F158" s="1"/>
      <c r="G158" s="4"/>
    </row>
    <row r="159" spans="2:7" ht="18.75">
      <c r="B159" s="1"/>
      <c r="C159" s="1"/>
      <c r="D159" s="1"/>
      <c r="E159" s="1"/>
      <c r="F159" s="1"/>
      <c r="G159" s="4"/>
    </row>
    <row r="160" spans="2:7" ht="18.75">
      <c r="B160" s="1"/>
      <c r="C160" s="1"/>
      <c r="D160" s="1"/>
      <c r="E160" s="1"/>
      <c r="F160" s="1"/>
      <c r="G160" s="4"/>
    </row>
    <row r="161" spans="2:7" ht="18.75">
      <c r="B161" s="1"/>
      <c r="C161" s="1"/>
      <c r="D161" s="1"/>
      <c r="E161" s="1"/>
      <c r="F161" s="1"/>
      <c r="G161" s="4"/>
    </row>
    <row r="162" spans="2:7" ht="18.75">
      <c r="B162" s="1"/>
      <c r="C162" s="1"/>
      <c r="D162" s="1"/>
      <c r="E162" s="1"/>
      <c r="F162" s="1"/>
      <c r="G162" s="4"/>
    </row>
    <row r="163" spans="2:7" ht="18.75">
      <c r="B163" s="1"/>
      <c r="C163" s="1"/>
      <c r="D163" s="1"/>
      <c r="E163" s="1"/>
      <c r="F163" s="1"/>
      <c r="G163" s="4"/>
    </row>
    <row r="164" spans="2:7" ht="18.75">
      <c r="B164" s="1"/>
      <c r="C164" s="1"/>
      <c r="D164" s="1"/>
      <c r="E164" s="1"/>
      <c r="F164" s="1"/>
      <c r="G164" s="4"/>
    </row>
    <row r="165" spans="2:7" ht="18.75">
      <c r="B165" s="1"/>
      <c r="C165" s="1"/>
      <c r="D165" s="1"/>
      <c r="E165" s="1"/>
      <c r="F165" s="1"/>
      <c r="G165" s="4"/>
    </row>
    <row r="166" spans="2:7" ht="18.75">
      <c r="B166" s="1"/>
      <c r="C166" s="1"/>
      <c r="D166" s="1"/>
      <c r="E166" s="1"/>
      <c r="F166" s="1"/>
      <c r="G166" s="4"/>
    </row>
    <row r="167" spans="2:7" ht="18.75">
      <c r="B167" s="1"/>
      <c r="C167" s="1"/>
      <c r="D167" s="1"/>
      <c r="E167" s="1"/>
      <c r="F167" s="1"/>
      <c r="G167" s="4"/>
    </row>
    <row r="168" spans="2:7" ht="18.75">
      <c r="B168" s="1"/>
      <c r="C168" s="1"/>
      <c r="D168" s="1"/>
      <c r="E168" s="1"/>
      <c r="F168" s="1"/>
      <c r="G168" s="4"/>
    </row>
    <row r="169" spans="2:7" ht="18.75">
      <c r="B169" s="1"/>
      <c r="C169" s="1"/>
      <c r="D169" s="1"/>
      <c r="E169" s="1"/>
      <c r="F169" s="1"/>
      <c r="G169" s="4"/>
    </row>
    <row r="170" spans="2:7" ht="18.75">
      <c r="B170" s="1"/>
      <c r="C170" s="1"/>
      <c r="D170" s="1"/>
      <c r="E170" s="1"/>
      <c r="F170" s="1"/>
      <c r="G170" s="4"/>
    </row>
    <row r="171" spans="2:7" ht="18.75">
      <c r="B171" s="1"/>
      <c r="C171" s="1"/>
      <c r="D171" s="1"/>
      <c r="E171" s="1"/>
      <c r="F171" s="1"/>
      <c r="G171" s="4"/>
    </row>
    <row r="172" spans="2:7" ht="18.75">
      <c r="B172" s="1"/>
      <c r="C172" s="1"/>
      <c r="D172" s="1"/>
      <c r="E172" s="1"/>
      <c r="F172" s="1"/>
      <c r="G172" s="4"/>
    </row>
    <row r="173" spans="2:7" ht="18.75">
      <c r="B173" s="1"/>
      <c r="C173" s="1"/>
      <c r="D173" s="1"/>
      <c r="E173" s="1"/>
      <c r="F173" s="1"/>
      <c r="G173" s="4"/>
    </row>
    <row r="174" spans="2:7" ht="18.75">
      <c r="B174" s="1"/>
      <c r="C174" s="1"/>
      <c r="D174" s="1"/>
      <c r="E174" s="1"/>
      <c r="F174" s="1"/>
      <c r="G174" s="4"/>
    </row>
    <row r="175" spans="2:7" ht="18.75">
      <c r="B175" s="1"/>
      <c r="C175" s="1"/>
      <c r="D175" s="1"/>
      <c r="E175" s="1"/>
      <c r="F175" s="1"/>
      <c r="G175" s="4"/>
    </row>
    <row r="176" spans="2:7" ht="18.75">
      <c r="B176" s="1"/>
      <c r="C176" s="1"/>
      <c r="D176" s="1"/>
      <c r="E176" s="1"/>
      <c r="F176" s="1"/>
      <c r="G176" s="4"/>
    </row>
    <row r="177" spans="2:7" ht="18.75">
      <c r="B177" s="1"/>
      <c r="C177" s="1"/>
      <c r="D177" s="1"/>
      <c r="E177" s="1"/>
      <c r="F177" s="1"/>
      <c r="G177" s="4"/>
    </row>
    <row r="178" spans="2:7" ht="18.75">
      <c r="B178" s="1"/>
      <c r="C178" s="1"/>
      <c r="D178" s="1"/>
      <c r="E178" s="1"/>
      <c r="F178" s="1"/>
      <c r="G178" s="4"/>
    </row>
    <row r="179" spans="2:7" ht="18.75">
      <c r="B179" s="1"/>
      <c r="C179" s="1"/>
      <c r="D179" s="1"/>
      <c r="E179" s="1"/>
      <c r="F179" s="1"/>
      <c r="G179" s="4"/>
    </row>
    <row r="180" spans="2:7" ht="18.75">
      <c r="B180" s="1"/>
      <c r="C180" s="1"/>
      <c r="D180" s="1"/>
      <c r="E180" s="1"/>
      <c r="F180" s="1"/>
      <c r="G180" s="4"/>
    </row>
    <row r="181" spans="2:7" ht="18.75">
      <c r="B181" s="1"/>
      <c r="C181" s="1"/>
      <c r="D181" s="1"/>
      <c r="E181" s="1"/>
      <c r="F181" s="1"/>
      <c r="G181" s="4"/>
    </row>
    <row r="182" spans="2:7" ht="18.75">
      <c r="B182" s="1"/>
      <c r="C182" s="1"/>
      <c r="D182" s="1"/>
      <c r="E182" s="1"/>
      <c r="F182" s="1"/>
      <c r="G182" s="4"/>
    </row>
    <row r="183" spans="2:7" ht="18.75">
      <c r="B183" s="1"/>
      <c r="C183" s="1"/>
      <c r="D183" s="1"/>
      <c r="E183" s="1"/>
      <c r="F183" s="1"/>
      <c r="G183" s="4"/>
    </row>
    <row r="184" spans="2:7" ht="18.75">
      <c r="B184" s="1"/>
      <c r="C184" s="1"/>
      <c r="D184" s="1"/>
      <c r="E184" s="1"/>
      <c r="F184" s="1"/>
      <c r="G184" s="4"/>
    </row>
    <row r="185" spans="2:7" ht="18.75">
      <c r="B185" s="1"/>
      <c r="C185" s="1"/>
      <c r="D185" s="1"/>
      <c r="E185" s="1"/>
      <c r="F185" s="1"/>
      <c r="G185" s="4"/>
    </row>
  </sheetData>
  <sheetProtection/>
  <mergeCells count="30">
    <mergeCell ref="D14:D15"/>
    <mergeCell ref="B7:D7"/>
    <mergeCell ref="B9:D9"/>
    <mergeCell ref="E9:G9"/>
    <mergeCell ref="B10:D10"/>
    <mergeCell ref="E8:G8"/>
    <mergeCell ref="E10:G10"/>
    <mergeCell ref="E7:G7"/>
    <mergeCell ref="B8:D8"/>
    <mergeCell ref="A13:G13"/>
    <mergeCell ref="E4:G4"/>
    <mergeCell ref="B5:D5"/>
    <mergeCell ref="A99:F99"/>
    <mergeCell ref="A12:G12"/>
    <mergeCell ref="B14:B15"/>
    <mergeCell ref="A14:A15"/>
    <mergeCell ref="F14:F15"/>
    <mergeCell ref="E14:E15"/>
    <mergeCell ref="C14:C15"/>
    <mergeCell ref="G14:G15"/>
    <mergeCell ref="E5:G5"/>
    <mergeCell ref="B6:D6"/>
    <mergeCell ref="B1:D1"/>
    <mergeCell ref="E1:G1"/>
    <mergeCell ref="B2:D2"/>
    <mergeCell ref="E2:G2"/>
    <mergeCell ref="B3:D3"/>
    <mergeCell ref="E6:G6"/>
    <mergeCell ref="E3:G3"/>
    <mergeCell ref="B4:D4"/>
  </mergeCells>
  <printOptions/>
  <pageMargins left="0.7874015748031497" right="0.1968503937007874" top="0.7874015748031497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2017-12-21T06:24:07Z</dcterms:modified>
  <cp:category/>
  <cp:version/>
  <cp:contentType/>
  <cp:contentStatus/>
</cp:coreProperties>
</file>