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455" activeTab="0"/>
  </bookViews>
  <sheets>
    <sheet name="Прил.№ 6 Ведомств 2023 год" sheetId="1" r:id="rId1"/>
  </sheets>
  <definedNames>
    <definedName name="_xlnm.Print_Titles" localSheetId="0">'Прил.№ 6 Ведомств 2023 год'!$17:$17</definedName>
  </definedNames>
  <calcPr fullCalcOnLoad="1"/>
</workbook>
</file>

<file path=xl/sharedStrings.xml><?xml version="1.0" encoding="utf-8"?>
<sst xmlns="http://schemas.openxmlformats.org/spreadsheetml/2006/main" count="622" uniqueCount="296">
  <si>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</si>
  <si>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</si>
  <si>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</si>
  <si>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</si>
  <si>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</si>
  <si>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</si>
  <si>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</si>
  <si>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</si>
  <si>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</si>
  <si>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</si>
  <si>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</si>
  <si>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</si>
  <si>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04</t>
  </si>
  <si>
    <t>05</t>
  </si>
  <si>
    <t>11</t>
  </si>
  <si>
    <t>13</t>
  </si>
  <si>
    <t>08</t>
  </si>
  <si>
    <t>09</t>
  </si>
  <si>
    <t>03</t>
  </si>
  <si>
    <t>07</t>
  </si>
  <si>
    <t>10</t>
  </si>
  <si>
    <t>12</t>
  </si>
  <si>
    <t>Администрация Южского муниципального района</t>
  </si>
  <si>
    <r>
      <t xml:space="preserve">Всего: </t>
    </r>
  </si>
  <si>
    <t xml:space="preserve">Поддержка талантливой молодежи (Предоставление субсидий бюджетным, автономным учреждениям и иным некоммерческим организациям) </t>
  </si>
  <si>
    <t xml:space="preserve">Проведение спортивно-оздоровительных и спортивно-массовых мероприятий (Закупка товаров, работ и услуг для обеспечения государственных (муниципальных) нужд)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</si>
  <si>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</si>
  <si>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03 2 01 20300 </t>
  </si>
  <si>
    <t>01 1 02 20010</t>
  </si>
  <si>
    <t xml:space="preserve">01 2 01 20020 </t>
  </si>
  <si>
    <t>Проведение мероприятий  среди молодежи  (Предоставление субсидий бюджетным, автономным учреждениям и иным некоммерческим организациям)</t>
  </si>
  <si>
    <t>01 2 01 20030</t>
  </si>
  <si>
    <t xml:space="preserve">01 2 01 20040 </t>
  </si>
  <si>
    <t>01 2 01 20050</t>
  </si>
  <si>
    <t xml:space="preserve">01 2 01 00010 </t>
  </si>
  <si>
    <t>01 2 01 S0340</t>
  </si>
  <si>
    <t>31 9 00 66010</t>
  </si>
  <si>
    <t xml:space="preserve">Резервный фонд Администрации Южского муниципального района (Иные бюджетные ассигнования) </t>
  </si>
  <si>
    <t>14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</si>
  <si>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</si>
  <si>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>03 2 01 20290</t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</si>
  <si>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</si>
  <si>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03 2 01 20280 </t>
  </si>
  <si>
    <t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</t>
  </si>
  <si>
    <t>02 7 02 20250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</si>
  <si>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</si>
  <si>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02 4 01 20210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</si>
  <si>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</si>
  <si>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 xml:space="preserve">02 1 01 20080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</si>
  <si>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</si>
  <si>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 xml:space="preserve">02 1 01 20090 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</si>
  <si>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</si>
  <si>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</si>
  <si>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</si>
  <si>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02 6 01 60030</t>
  </si>
  <si>
    <t xml:space="preserve">02 2 01 20140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</si>
  <si>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</si>
  <si>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 xml:space="preserve">02 2 01 20160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</si>
  <si>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</si>
  <si>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 xml:space="preserve">02 2 01 20170 </t>
  </si>
  <si>
    <t>30 9 00 00200</t>
  </si>
  <si>
    <t>30 9 00 00210</t>
  </si>
  <si>
    <t xml:space="preserve"> Южского городского</t>
  </si>
  <si>
    <t>поселения Южского</t>
  </si>
  <si>
    <t>муниципального района</t>
  </si>
  <si>
    <t>"О бюджете Южского</t>
  </si>
  <si>
    <t>городского поселения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</si>
  <si>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</si>
  <si>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</si>
  <si>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</si>
  <si>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</si>
  <si>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</si>
  <si>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02 8 01 00220</t>
  </si>
  <si>
    <t>к решению Совета</t>
  </si>
  <si>
    <r>
      <t>Организация массовых, культурно-зрелищных мероприятий (Предоставление субсидий бюджетным, автономным учреждениям и иным некоммерческим организациям)</t>
    </r>
  </si>
  <si>
    <t>Наименование</t>
  </si>
  <si>
    <t>Код главного распорядителя</t>
  </si>
  <si>
    <t>Раздел</t>
  </si>
  <si>
    <t>Подраздел</t>
  </si>
  <si>
    <t>Целевая статья</t>
  </si>
  <si>
    <t>Вид расходов</t>
  </si>
  <si>
    <t>Сумма, руб.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</si>
  <si>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</si>
  <si>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</si>
  <si>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</si>
  <si>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</si>
  <si>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</si>
  <si>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 xml:space="preserve">02 1 01 20120 </t>
  </si>
  <si>
    <t>02 1 01 20680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</si>
  <si>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</si>
  <si>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</si>
  <si>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</si>
  <si>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</si>
  <si>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</si>
  <si>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</si>
  <si>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</si>
  <si>
    <t>03 1 01 21090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</si>
  <si>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</si>
  <si>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</si>
  <si>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</si>
  <si>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</si>
  <si>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 xml:space="preserve">Комитет по управлению муниципальным имуществом администрации Южского муниципального района Ивановской области </t>
  </si>
  <si>
    <t>041</t>
  </si>
  <si>
    <t xml:space="preserve">Управление жилищно-коммунального хозяйства Администрации Южского муниципального района </t>
  </si>
  <si>
    <t>044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</si>
  <si>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</si>
  <si>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</si>
  <si>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</si>
  <si>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</si>
  <si>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t>800</t>
  </si>
  <si>
    <t>06</t>
  </si>
  <si>
    <t>02 2 01 21260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</si>
  <si>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</si>
  <si>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02 2 01 21410</t>
  </si>
  <si>
    <t>Ликвидация несанкционированных свалок (Закупка товаров, работ и услуг для обеспечения государственных (муниципальных) нужд)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</si>
  <si>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</si>
  <si>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01 2 01 80340</t>
  </si>
  <si>
    <t>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</t>
  </si>
  <si>
    <t>02 3 01 21400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</si>
  <si>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</si>
  <si>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</si>
  <si>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t>Оказание услуг по  осуществлению строительного контроля по ремонту автомобильных дорог на территории Южского городского поселения  (Закупка товаров, работ и услуг для обеспечения государственных (муниципальных) нужд)</t>
  </si>
  <si>
    <t>02 3 01 21370</t>
  </si>
  <si>
    <t>02 9 01 60060</t>
  </si>
  <si>
    <t>Субсидии на возмещение затрат по организации  безопасности, содержанию и эксплуатации гидротехнического сооружения (плотина на р. Пионерка (оз. Вазаль)), инв. № 8159, лит. I, адрес: г. Южа, ул. Дача, район дома № 1-А (Иные бюджетные ассигнования)</t>
  </si>
  <si>
    <t xml:space="preserve">05 </t>
  </si>
  <si>
    <t>06 1 01 21550</t>
  </si>
  <si>
    <t>Оказание услуг по ежегодному основному осмотру оборудования и покрытия на детских, спортивных площадках и декоративных элементах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</si>
  <si>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</si>
  <si>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02 2 01 20150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</si>
  <si>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</si>
  <si>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 xml:space="preserve">02 3 01 20690 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</si>
  <si>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</si>
  <si>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02 2 01 20490</t>
  </si>
  <si>
    <t>02 7 01 21740</t>
  </si>
  <si>
    <t xml:space="preserve">02 7 01 21750 </t>
  </si>
  <si>
    <t>02 2 01 21760</t>
  </si>
  <si>
    <t>Выполнение работ по содержанию территорий общего пользования местного значения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</si>
  <si>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Оценка имущества,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</si>
  <si>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 </t>
  </si>
  <si>
    <t>Иной межбюджетный трансферт Южскому муниципальному району  из бюджета Южского городского поселения на реализацию переданных полномочий Контрольно-счетному органу Южского муниципального района по осуществлению внешнего муниципального финансового контроля (Межбюджетные трансферты)</t>
  </si>
  <si>
    <t>31 9 00 10010</t>
  </si>
  <si>
    <t>500</t>
  </si>
  <si>
    <t>Выполнение работ по техническому обслуживанию уличного освещения Южского городского поселения Южского муниципального района   (Закупка товаров, работ и услуг для обеспечения государственных (муниципальных) нужд)</t>
  </si>
  <si>
    <t xml:space="preserve"> 02 2 01 21770</t>
  </si>
  <si>
    <t>02 2 01 21780</t>
  </si>
  <si>
    <t>Организация оплаты электроснабжения  уличного освещения Южского городского поселения  Южского муниципального района (Закупка товаров, работ и услуг для обеспечения государственных (муниципальных) нужд)</t>
  </si>
  <si>
    <t>02 2 01 21790</t>
  </si>
  <si>
    <t>Выполнение работ по установке, украшению, подключению Новогодней ели и инсталляций, их содержание на общественной территории площади Ленина г. Южа (Закупка товаров, работ и услуг для обеспечения государственных (муниципальных) нужд)</t>
  </si>
  <si>
    <t>Выполнение работ по демонтажу Новогодней ели и инсталляций на общественной территории площади Ленина г. Южа (Закупка товаров, работ и услуг для обеспечения государственных (муниципальных) нужд)</t>
  </si>
  <si>
    <t>02 2 01 21810</t>
  </si>
  <si>
    <t>02 2 01 21820</t>
  </si>
  <si>
    <t>Мероприятия, связанные с размещением светильников  уличного освещения и узлов учета электроэнергии на объектах электросетевого хозяйства, не являющихся  собственностью Южского городского поселения Южского муниципального района  (Закупка товаров, работ и услуг для обеспечения государственных (муниципальных) нужд)</t>
  </si>
  <si>
    <t xml:space="preserve"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городского поселения (Предоставление субсидий бюджетным, автономным учреждениям и иным некоммерческим организациям) </t>
  </si>
  <si>
    <t>Выполнение работ, связанных с осуществлением регулярных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</si>
  <si>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02 3 02 21940</t>
  </si>
  <si>
    <t>30 9 00 00310</t>
  </si>
  <si>
    <t>Содержание имущества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</si>
  <si>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Организация дополнительного пенсионного обеспечения отдельных категорий граждан (Закупка товаров, работ и услуг для обеспечения государственных (муниципальных) нужд)</t>
  </si>
  <si>
    <t>на 2023 год и на плановый</t>
  </si>
  <si>
    <t>период 2024 и 2025 годов"</t>
  </si>
  <si>
    <t>Ведомственная структура расходов бюджета Южского городского поселения на 2023 год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</si>
  <si>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</si>
  <si>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02 3 01 S0510</t>
  </si>
  <si>
    <t xml:space="preserve"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 </t>
  </si>
  <si>
    <t>01 2 01 S1980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</si>
  <si>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</si>
  <si>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06 1 F2 55550</t>
  </si>
  <si>
    <t>02 2 01 21980</t>
  </si>
  <si>
    <t>Мероприятия по комплексному содержанию общественных территорий Южского городского поселения (Закупка товаров, работ и услуг для обеспечения государственных (муниципальных) нужд)</t>
  </si>
  <si>
    <t>Совет Южского городского поселения Южского муниципального района Ивановской области</t>
  </si>
  <si>
    <t>Ивановской области</t>
  </si>
  <si>
    <r>
      <t>Обеспечение функционирования Совета Южского городского поселения Южского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0"/>
        <rFont val="Times New Roman"/>
        <family val="1"/>
      </rPr>
      <t xml:space="preserve"> </t>
    </r>
  </si>
  <si>
    <t>Обеспечение функционирования Совета Южского городского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</si>
  <si>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от  23.12.2022 № 95</t>
  </si>
  <si>
    <t>31 9 00 90510</t>
  </si>
  <si>
    <t>31 9 00 90540</t>
  </si>
  <si>
    <t>31 9 00 90550</t>
  </si>
  <si>
    <t>Оплата судебных расходов по делу № А17-8240/2021 (Иные бюджетные ассигнования)</t>
  </si>
  <si>
    <t>Оплата штрафа по постановлению по делу об административном правонарушении должностного лица Управления ФССП России по Ивановской области от 09.12.2022 года № 37025/22/112816 исполнительное производство № 29751/19/37025-ИП от 04.09.2019 г. по АД № 81/22/37025-АП от 28.11.2022 (Иные бюджетные ассигнования)</t>
  </si>
  <si>
    <t>Оплата  исполнительского сбора по постановлению должностного лица УФССП по Ивановской области ОСП по Южскому, Палехскому и Пестяковскому районам от 29.12.2022 года. Исполнительное производство № 64851/22/37023-ИП от 08.11.2022 г., решение Палехского районного суда № 2а-241/2022 от 07.06.2022 (Иные бюджетные ассигнования)</t>
  </si>
  <si>
    <t>02 3 01 21640</t>
  </si>
  <si>
    <t>02 3 01 40040</t>
  </si>
  <si>
    <t>Выполнение работ по обустройству тротуара по четной и нечетной стороне автомобильной дороги на ул. Глушицкий проезд (по решению суда № 2-503/2017 от 01.12.2017г.) (Капитальные вложения в объекты государственной (муниципальной) собственности)</t>
  </si>
  <si>
    <t>02 2 01 21380</t>
  </si>
  <si>
    <t>Приобретение  товаров и оказание услуг по организации канала связи для системы видеонаблюдения на территории Южского городского поселения (в рамках подпрограммы «Благоустройство и озеленение Южского городского поселения») (Закупка товаров, работ и услуг для обеспечения государственных (муниципальных) нужд)</t>
  </si>
  <si>
    <t>02 2 01 40050</t>
  </si>
  <si>
    <t>Обустройство наружным искусственным освещением ул. Текстильщиков г. Южа Ивановской области (Капитальные вложения в объекты государственной (муниципальной) собственности)</t>
  </si>
  <si>
    <t>31 9 00 90560</t>
  </si>
  <si>
    <t>Оплата исполнительского сбора по постановлению должностного лица МОСП по ИОИП Управления Федеральной службы судебных приставов по Ивановской области от 24.01.2023 года. Исполнительное производство № 3121/23/37025-ИП от 31.01.2023г. по делу № 38074/22/37025-ИП от 24.01.2023г. (Иные бюджетные ассигнования)</t>
  </si>
  <si>
    <t>31 9 00 90570</t>
  </si>
  <si>
    <t>Оплата административного штрафа (в соответствии с постановлением по делу об административном правонарушении от 24.01.2023 года, АД № 1357/23/37023-АП от 18.01.2023) (Иные бюджетные ассигнования)</t>
  </si>
  <si>
    <t>02 3 01 22090</t>
  </si>
  <si>
    <t>Оказание услуг по проверке объема и качества выполненных работ в рамках ремонта автомобильных дорог по ул. Глушицкий проезд и ул. Серп-Молот (Закупка товаров, работ и услуг для обеспечения государственных (муниципальных) нужд)</t>
  </si>
  <si>
    <t>06 1 01 22040</t>
  </si>
  <si>
    <t>06 1 01 22050</t>
  </si>
  <si>
    <t>06 1 01 22060</t>
  </si>
  <si>
    <t>06 1 01 22070</t>
  </si>
  <si>
    <t>06 1 01 22080</t>
  </si>
  <si>
    <t>Оказание услуг по осуществлению строительного контроля по объекту: "Устройство бетонной площадки на территории ТОС "Дружный" в районе улиц Серова, Горького г. Южа" (Закупка товаров, работ и услуг для обеспечения государственных (муниципальных) нужд)</t>
  </si>
  <si>
    <t>Оказание услуг по осуществлению строительного контроля по объекту: "Устройство бетонной площадки на территории ТОС "Исток" по адресу: г. Южа, ул. Маяковского" (Закупка товаров, работ и услуг для обеспечения государственных (муниципальных) нужд)</t>
  </si>
  <si>
    <t>Оказание услуг по осуществлению строительного контроля по объекту: "Устройство детской игровой площадки по адресу: г. Южа, ул. Вокзальная" (Закупка товаров, работ и услуг для обеспечения государственных (муниципальных) нужд)</t>
  </si>
  <si>
    <t>Оказание услуг по осуществлению строительного контроля по объекту: "Устройство детской игровой площадки по адресу: г. Южа, ул. Советская, около МКД № 16" (Закупка товаров, работ и услуг для обеспечения государственных (муниципальных) нужд)</t>
  </si>
  <si>
    <t>Оказание услуг по осуществлению строительного контроля по объекту: "Устройство детской игровой площадки возле сельского Дома культуры по адресу: д. Нефёдово, ул. Центральная" (Закупка товаров, работ и услуг для обеспечения государственных (муниципальных) нужд)</t>
  </si>
  <si>
    <t>06 1 F2 S5104</t>
  </si>
  <si>
    <t>06 1 F2 S5105</t>
  </si>
  <si>
    <t>06 1 F2 S5106</t>
  </si>
  <si>
    <t>06 1 F2 S5107</t>
  </si>
  <si>
    <t>06 1 F2 S5108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</si>
  <si>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бетонной площадки на территории ТОС "Дружный" в районе улиц Серова, Горького г. Южа) (Закупка товаров, работ и услуг для обеспечения государственных (муниципальных) нужд)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</si>
  <si>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бетонной площадки на территории ТОС "Исток" по адресу: г. Южа, ул. Маяковского) (Закупка товаров, работ и услуг для обеспечения государственных (муниципальных) нужд)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</si>
  <si>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детской игровой площадки по адресу: г. Южа, ул. Вокзальная) (Закупка товаров, работ и услуг для обеспечения государственных (муниципальных) нужд)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</si>
  <si>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детской игровой площадки по адресу: г. Южа, ул. Советская, около МКД №16) (Закупка товаров, работ и услуг для обеспечения государственных (муниципальных) нужд)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</si>
  <si>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детской игровой площадки возле сельского Дома культуры по адресу: д. Нефёдово, ул. Центральная) (Закупка товаров, работ и услуг для обеспечения государственных (муниципальных) нужд)</t>
  </si>
  <si>
    <t>31 9 00 90580</t>
  </si>
  <si>
    <t>Исполнительский сбор (в соответствии с постановлением о взыскании исполнительского сбора по исполнительному производству неимущественного характера и установлении нового срока исполнения от 02.03.2023 года, № 56117/22/37023-ИП от 22.09.2022) (Иные бюджетные ассигнования)</t>
  </si>
  <si>
    <t>02 2 01 40060</t>
  </si>
  <si>
    <t>Разработка проектно-сметной документации и строительство линии наружного искусственного освещения ул. Механизаторов г. Южа (по решению Палехского районного суда Ивановской области от 28.10.2022 № 2-731/2022) (Капитальные вложения в объекты государственной (муниципальной) собственности)</t>
  </si>
  <si>
    <t>06 1 01 22100</t>
  </si>
  <si>
    <t>Оказание услуг по осуществлению строительного контроля по объекту: "Выполнение работ по комплексному благоустройству городского центра города Южи. Этап 2. Территория № 4 (Городской сад в городе Южа с прилегающей территорией Народного Дома культуры и ул. Советская)"  (Закупка товаров, работ и услуг для обеспечения государственных (муниципальных) нужд)</t>
  </si>
  <si>
    <t>02 1 01 40070</t>
  </si>
  <si>
    <t>Строительство магистральных линий водоснабжения по ул. Ивановская, ул. Дзержинского, ул. Футбольная г. Южа, по Решениям Палехского районного суда Ивановской области от 23.12.2021 года по делу № 2а-1195/2021, от 29.12.2021 года по делу № 2а-1192/2021, от 29.12.2021 года по делу № 2а-1193/2021 (Капитальные вложения в объекты государственной (муниципальной) собственности)</t>
  </si>
  <si>
    <t>02 2 01 22110</t>
  </si>
  <si>
    <t>Обеспечение надлежащего функционирования системы приема дренажных вод и поверхностного стока в Южском городском поселении  (Закупка товаров, работ и услуг для обеспечения государственных (муниципальных) нужд)</t>
  </si>
  <si>
    <t>Обеспечение функционирования главы Южского городского поселения Южского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</si>
  <si>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Оплата исполнительского сбора по постановлению должностного лица УФССП по Ивановской области от 07.03.2023 года. Исполнительное производство № 65272/22/37023-ИП от 08.11.2022 г. по делу № 37023/22/131447 от 25.09.2021 г.  (Иные бюджетные ассигнования)</t>
  </si>
  <si>
    <t>31 9 00 90590</t>
  </si>
  <si>
    <t>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Южскому, Палехскому и Пестяковскому районам от 05.08.2021 года, исполнительное производство № 65272/22/37023-ИП от 08.11.2022 г. по делу  № 37023/22/131447 от 25.09.2021 г. (Иные бюджетные ассигнования)</t>
  </si>
  <si>
    <t>31 9 00 90600</t>
  </si>
  <si>
    <t>Оплата исполнительского сбора по постановлению должностного лица УФССП по Ивановской области ОСП по Южскому, Палехскому и Пестяковскому районам от 02.03.2023 года № 37023/23/333964. Исполнительное производство № 69979/22/37023-ИП от 01.12.2022 г. (Иные бюджетные ассигнования)</t>
  </si>
  <si>
    <t>Оплата исполнительского сбора по постановлению должностного лица УФССП по Ивановской области ОСП по Южскому, Палехскому и Пестяковскому районам от 02.03.2023 года № 37023/23/334149. Исполнительное производство № 62236/22/37023-ИП от 21.10.2022 г. (Иные бюджетные ассигнования)</t>
  </si>
  <si>
    <t>Оплата исполнительского сбора по постановлению должностного лица УФССП по Ивановской области ОСП по Южскому, Палехскому и Пестяковскому районам от 02.03.2023 года № 37023/23/334188. Исполнительное производство № 62320/22/37023-ИП от 21.10.2022 г.  (Иные бюджетные ассигнования)</t>
  </si>
  <si>
    <t>31 9 00 90610</t>
  </si>
  <si>
    <t>31 9 00 90620</t>
  </si>
  <si>
    <t>31 9 00 90630</t>
  </si>
  <si>
    <t>31 9 00 90640</t>
  </si>
  <si>
    <t>31 9 00 90650</t>
  </si>
  <si>
    <t>31 9 00 90660</t>
  </si>
  <si>
    <t>Оплата штрафа по постановлению по делу об административном правонарушении должностного лица Управления ФССП России по Ивановской области от 23.03.2023 года. Исполнительное производство № 23432/20/37023-ИП от 16.07.2020 г. по АД № 1367/23/37023-АП от 15.03.2023  (Иные бюджетные ассигнования)</t>
  </si>
  <si>
    <t>Оплата административного штрафа (в соответствии с постановлением по делу об административном правонарушении от 22.03.2023 года, АД № 1366/23/37023-АП от 15.03.2023) (Иные бюджетные ассигнования)</t>
  </si>
  <si>
    <t>Оплата административного штрафа (в соответствии с постановлением по делу об административном правонарушении от 23.03.2023 года, АД № 1368/23/37023-АП от 15.03.2023) (Иные бюджетные ассигнования)</t>
  </si>
  <si>
    <t>02 2 01 40080</t>
  </si>
  <si>
    <t>Выполнение работ по разработке проектно-сметной документации и реконструкция линии уличного освещения пешеходного перехода, расположенного на перекрестке ул. Лермонтова и ул. Пушкина г. Южа Ивановской области (по решению суда № 2-160/2023 от 10.03.2023) (Капитальные вложения в объекты государственной (муниципальной) собственности)</t>
  </si>
  <si>
    <t>31 9 00 90670</t>
  </si>
  <si>
    <t>31 9 00 90680</t>
  </si>
  <si>
    <t>Оплата исполнительского сбора в соответствии с ИП № 62237/22/37023-ИП от 02.03.2023г. (Иные бюджетные ассигнования)</t>
  </si>
  <si>
    <t>Оплата исполнительского сбора в соответствии с ИП № 62319/22/37023-ИП от 02.03.2023г.  (Иные бюджетные ассигнования)</t>
  </si>
  <si>
    <t>31 9 00 90690</t>
  </si>
  <si>
    <t>31 9 00 90710</t>
  </si>
  <si>
    <t>31 9 00 90720</t>
  </si>
  <si>
    <t>Оплата исполнительского сбора по постановлению должностного лица УФССП по Ивановской области ОСП по Южскому, Палехскому и Пестяковскому районам от 02.03.2023 года. Исполнительное производство № 56118/22/37023-ИП от 22.09.2022г. Решение суда по делу № 2-237/2023 от 30.03.2023 г. (Иные бюджетные ассигнования)</t>
  </si>
  <si>
    <t>Судебные расходы, связанные с оплатой услуг представителя при рассмотрении дела № А17-8240/2021 от 29.03.2023 (Иные бюджетные ассигнования)</t>
  </si>
  <si>
    <t>Оплата исполнительного сбора в рамках исполнительного производства № 78399/22/37023-ИП (по решению суда № 2-209/2023 от 16.03.2023) (Иные бюджетные ассигнования)</t>
  </si>
  <si>
    <t>Оказание услуг по проверке объема и качества выполненных работ в рамках ремонта автомобильной дороги по ул. Горького г. Южа (Закупка товаров, работ и услуг для обеспечения государственных (муниципальных) нужд)</t>
  </si>
  <si>
    <t>31 9 00 90700</t>
  </si>
  <si>
    <t xml:space="preserve">Оплата задолженности в пользу ООО "Объединенные котельные" по решению Арбитражного суда Ивановской области по делу № А17-9042/2022 от 26.04.2023 г. (Закупка товаров, работ и услуг для обеспечения государственных (муниципальных) нужд) </t>
  </si>
  <si>
    <t>Оплата задолженности в пользу ООО "Объединенные котельные" по решению Арбитражного суда Ивановской области по делу № А17-9042/2022 от 26.04.2023 г.  (Иные бюджетные ассигнования)</t>
  </si>
  <si>
    <t>06 1 01 21910</t>
  </si>
  <si>
    <t>Содержание и ремонт оборудования и покрытия на детских, спортивных площадках и декоративных элементов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</si>
  <si>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02 3 01 22120</t>
  </si>
  <si>
    <t>31 9 00 90730</t>
  </si>
  <si>
    <t>Оплата исполнительского сбора по постановлению должностного лица УФССП по Ивановской области ОСП по Южскому, Палехскому и Пестяковскому районам от 14.02.2023 года. Исполнительное производство № 78398/22/37023-ИП от 09.01.2023 г. Решение суда по делу № 2-208/2023 от 05.04.2023 г.  (Иные бюджетные ассигнования)</t>
  </si>
  <si>
    <t>31 9 00 90740</t>
  </si>
  <si>
    <t>31 9 00 90750</t>
  </si>
  <si>
    <t>Судебные расходы по оплате государственной пошлины в бюджет Южского муниципального района Ивановской области по делу № 2-160/2023 от 10.03.2023 (Иные бюджетные ассигнования)</t>
  </si>
  <si>
    <t>Оплата исполнительного сбора в рамках исполнительного производства № 53592/22/37023-ИП (по решению суда № 2-244/2023 от 18.04.2023) (Иные бюджетные ассигнования)</t>
  </si>
  <si>
    <t>02 3 01 21050</t>
  </si>
  <si>
    <t>Приобретение концентрата минерального "Галит", поставка песка строительного, выполнение работ по приготовлению песко-соляной смеси (Закупка товаров, работ и услуг для обеспечения государственных (муниципальных) нужд)</t>
  </si>
  <si>
    <t>02 1 01 22130</t>
  </si>
  <si>
    <t xml:space="preserve">Поставка комплектующих материалов для ремонта на объекте теплоснабжения-тепловых сетях г. Южа, улицы Советская, Арсеньевка, Пушкина для реализации соглашения от 23.09.2021 г. № 18/123-п  (Закупка товаров, работ и услуг для обеспечения государственных (муниципальных) нужд) </t>
  </si>
  <si>
    <t>02 1 01 S6800</t>
  </si>
  <si>
    <t xml:space="preserve">Реализация мероприятий по модернизации объектов коммунальной инфраструктуры  (Закупка товаров, работ и услуг для обеспечения государственных (муниципальных) нужд) </t>
  </si>
  <si>
    <t>31 9 00 90760</t>
  </si>
  <si>
    <t>Оплата штрафа по постановлению по делу об административном правонарушении Врио начальника отделения-старшего судебного пристава Специализированного отделения судебных приставов по Ивановской области ГМУ ФССП России от 14.06.2023 года № 98037/23/194254, исполнительное производство № 6356/16/37023-ИП от 13.11.2010 г. по АД № 38/23/98037-АП от 05.06.2023  (Иные бюджетные ассигнования)</t>
  </si>
  <si>
    <t>01 4 01 22180</t>
  </si>
  <si>
    <t>Разработка сметной документации, проведение государственной экспертизы для установки памятника участнику ВОВ (Закупка товаров, работ и услуг для обеспечения государственных (муниципальных) нужд)</t>
  </si>
  <si>
    <t>Выполнение работ по обустройству участка на территории Южского городского поселения, предназначенного под место складирования снега (по решению суда № 2-491/2022 от 22.06.2022 года) (Закупка товаров, работ и услуг для обеспечения государственных (муниципальных) нужд)</t>
  </si>
  <si>
    <t>02 2 01 22170</t>
  </si>
  <si>
    <t>31 9 00 20600</t>
  </si>
  <si>
    <t xml:space="preserve">Средства на организацию приобретения новогодних подарков детям, родители которых работают в муниципальных учреждениях Южского городского поселения  (Предоставление субсидий бюджетным, автономным учреждениям и иным некоммерческим организациям) </t>
  </si>
  <si>
    <t>31 9 00 90770</t>
  </si>
  <si>
    <t>31 9 00 90780</t>
  </si>
  <si>
    <t>31 9 00 90790</t>
  </si>
  <si>
    <t>Оплата  государственной пошлины по решению Арбитражного суда Ивановской области от 20.09.2023 г. по делу А17-111/2023 г.  (Иные бюджетные ассигнования)</t>
  </si>
  <si>
    <t>Поставка новогодних инсталляций (Закупка товаров, работ и услуг для обеспечения государственных (муниципальных) нужд)</t>
  </si>
  <si>
    <t>02 2 01 22220</t>
  </si>
  <si>
    <t>Оплата административного штрафа (в соответствии с постановлением по делу об административном правонарушении от 17.10.2023 года, АД № 1494/23/37023-АП от 06.10.2023) (Иные бюджетные ассигнования)</t>
  </si>
  <si>
    <t>Оплата административного штрафа (в соответствии с постановлением по делу об административном правонарушении от 02.10.2023 года, АД № 166/23/98037-АП от 20.09.2023) (Иные бюджетные ассигнования)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</si>
  <si>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</si>
  <si>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>31 9 00 90820</t>
  </si>
  <si>
    <t>Оплата административного штрафа (в соответствии с постановлением по делу об административном правонарушении от 10.11.2023 года, АД № 1513/23/37023-АП от 31.10.2023) (Иные бюджетные ассигнования)</t>
  </si>
  <si>
    <t>Выполнение работ по обустройству тротуаров с правой и левой стороны автомобильной дороги  на ул. Калинина г. Южа (в соответствии с решением суда № 2-291/2017 от 08.08.2017) (Закупка товаров, работ и услуг для обеспечения государственных (муниципальных) нужд)</t>
  </si>
  <si>
    <t>Приложение № 6</t>
  </si>
  <si>
    <t>31 9 00 90830</t>
  </si>
  <si>
    <t>Оплата административного штрафа (в соответствии с постановлением по делу об административном правонарушении от 28.09.2023 года, АД № 1476/23/37023-АП от 15.09.2023) (Иные бюджетные ассигнования)</t>
  </si>
  <si>
    <t>(приложение изложено в новой редакции в соответствии с решением Совета Южского городского поселения от 21.12.2023 № 76)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</si>
</sst>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0"/>
      <color indexed="56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i/>
      <sz val="12"/>
      <color indexed="3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i/>
      <sz val="12"/>
      <color rgb="FF7030A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2" fillId="33" borderId="0" xfId="0" applyFont="1" applyFill="1" applyAlignment="1">
      <alignment vertical="center"/>
    </xf>
    <xf numFmtId="49" fontId="7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top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textRotation="90" wrapText="1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11" xfId="0" applyFont="1" applyFill="1" applyBorder="1" applyAlignment="1">
      <alignment horizontal="justify" vertical="center"/>
    </xf>
    <xf numFmtId="49" fontId="3" fillId="33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right" vertical="center"/>
    </xf>
    <xf numFmtId="4" fontId="3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2" fillId="33" borderId="11" xfId="0" applyNumberFormat="1" applyFont="1" applyFill="1" applyBorder="1" applyAlignment="1">
      <alignment horizontal="justify" vertical="top"/>
    </xf>
    <xf numFmtId="4" fontId="2" fillId="33" borderId="11" xfId="0" applyNumberFormat="1" applyFont="1" applyFill="1" applyBorder="1" applyAlignment="1">
      <alignment horizontal="right" vertical="center"/>
    </xf>
    <xf numFmtId="2" fontId="2" fillId="33" borderId="11" xfId="0" applyNumberFormat="1" applyFont="1" applyFill="1" applyBorder="1" applyAlignment="1">
      <alignment horizontal="justify" vertical="top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justify" vertical="top" wrapText="1"/>
    </xf>
    <xf numFmtId="0" fontId="2" fillId="33" borderId="11" xfId="0" applyFont="1" applyFill="1" applyBorder="1" applyAlignment="1">
      <alignment horizontal="justify" vertical="top" wrapText="1"/>
    </xf>
    <xf numFmtId="0" fontId="48" fillId="33" borderId="11" xfId="0" applyFont="1" applyFill="1" applyBorder="1" applyAlignment="1">
      <alignment horizontal="justify" vertical="top" wrapText="1"/>
    </xf>
    <xf numFmtId="0" fontId="48" fillId="33" borderId="0" xfId="0" applyFont="1" applyFill="1" applyAlignment="1">
      <alignment horizontal="justify" vertical="top" wrapText="1"/>
    </xf>
    <xf numFmtId="49" fontId="2" fillId="33" borderId="12" xfId="0" applyNumberFormat="1" applyFont="1" applyFill="1" applyBorder="1" applyAlignment="1">
      <alignment horizontal="center" vertical="center" wrapText="1"/>
    </xf>
    <xf numFmtId="3" fontId="2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4" fontId="2" fillId="33" borderId="12" xfId="0" applyNumberFormat="1" applyFont="1" applyFill="1" applyBorder="1" applyAlignment="1">
      <alignment horizontal="right" vertical="center"/>
    </xf>
    <xf numFmtId="3" fontId="2" fillId="33" borderId="11" xfId="0" applyNumberFormat="1" applyFont="1" applyFill="1" applyBorder="1" applyAlignment="1">
      <alignment horizontal="center" vertical="center"/>
    </xf>
    <xf numFmtId="49" fontId="9" fillId="33" borderId="0" xfId="0" applyNumberFormat="1" applyFont="1" applyFill="1" applyAlignment="1">
      <alignment horizontal="center" vertical="center"/>
    </xf>
    <xf numFmtId="0" fontId="9" fillId="33" borderId="0" xfId="0" applyFont="1" applyFill="1" applyAlignment="1">
      <alignment vertical="center"/>
    </xf>
    <xf numFmtId="4" fontId="2" fillId="33" borderId="0" xfId="0" applyNumberFormat="1" applyFont="1" applyFill="1" applyAlignment="1">
      <alignment vertical="center"/>
    </xf>
    <xf numFmtId="49" fontId="8" fillId="33" borderId="0" xfId="0" applyNumberFormat="1" applyFont="1" applyFill="1" applyAlignment="1">
      <alignment horizontal="center" vertical="center"/>
    </xf>
    <xf numFmtId="2" fontId="48" fillId="33" borderId="13" xfId="0" applyNumberFormat="1" applyFont="1" applyFill="1" applyBorder="1" applyAlignment="1">
      <alignment horizontal="justify" vertical="top" wrapText="1"/>
    </xf>
    <xf numFmtId="0" fontId="48" fillId="33" borderId="13" xfId="0" applyFont="1" applyFill="1" applyBorder="1" applyAlignment="1">
      <alignment horizontal="justify" vertical="top" wrapText="1"/>
    </xf>
    <xf numFmtId="0" fontId="3" fillId="33" borderId="11" xfId="0" applyFont="1" applyFill="1" applyBorder="1" applyAlignment="1">
      <alignment horizontal="justify" vertical="top" wrapText="1"/>
    </xf>
    <xf numFmtId="0" fontId="3" fillId="33" borderId="11" xfId="0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3" borderId="11" xfId="0" applyFont="1" applyFill="1" applyBorder="1" applyAlignment="1">
      <alignment horizontal="justify" vertical="center" wrapText="1"/>
    </xf>
    <xf numFmtId="4" fontId="3" fillId="33" borderId="11" xfId="0" applyNumberFormat="1" applyFont="1" applyFill="1" applyBorder="1" applyAlignment="1">
      <alignment horizontal="right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49" fontId="3" fillId="33" borderId="0" xfId="0" applyNumberFormat="1" applyFont="1" applyFill="1" applyBorder="1" applyAlignment="1">
      <alignment horizontal="left" vertical="center" wrapText="1"/>
    </xf>
    <xf numFmtId="4" fontId="2" fillId="33" borderId="0" xfId="0" applyNumberFormat="1" applyFont="1" applyFill="1" applyBorder="1" applyAlignment="1">
      <alignment horizontal="right" vertical="center"/>
    </xf>
    <xf numFmtId="4" fontId="2" fillId="33" borderId="0" xfId="0" applyNumberFormat="1" applyFont="1" applyFill="1" applyAlignment="1">
      <alignment/>
    </xf>
    <xf numFmtId="49" fontId="2" fillId="33" borderId="0" xfId="0" applyNumberFormat="1" applyFont="1" applyFill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right"/>
    </xf>
    <xf numFmtId="49" fontId="3" fillId="33" borderId="14" xfId="0" applyNumberFormat="1" applyFont="1" applyFill="1" applyBorder="1" applyAlignment="1">
      <alignment horizontal="left" vertical="center" wrapText="1"/>
    </xf>
    <xf numFmtId="49" fontId="3" fillId="33" borderId="15" xfId="0" applyNumberFormat="1" applyFont="1" applyFill="1" applyBorder="1" applyAlignment="1">
      <alignment horizontal="left" vertical="center" wrapText="1"/>
    </xf>
    <xf numFmtId="49" fontId="3" fillId="33" borderId="13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Alignment="1">
      <alignment horizontal="center" vertical="top" wrapText="1"/>
    </xf>
    <xf numFmtId="49" fontId="49" fillId="33" borderId="0" xfId="0" applyNumberFormat="1" applyFont="1" applyFill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2"/>
  <sheetViews>
    <sheetView tabSelected="1" zoomScale="85" zoomScaleNormal="85" zoomScalePageLayoutView="0" workbookViewId="0" topLeftCell="A1">
      <selection activeCell="J9" sqref="J9"/>
    </sheetView>
  </sheetViews>
  <sheetFormatPr defaultColWidth="9.140625" defaultRowHeight="15"/>
  <cols>
    <col min="1" max="1" width="74.421875" style="1" customWidth="1"/>
    <col min="2" max="2" width="6.7109375" style="46" customWidth="1"/>
    <col min="3" max="3" width="5.28125" style="46" customWidth="1"/>
    <col min="4" max="4" width="6.00390625" style="46" customWidth="1"/>
    <col min="5" max="5" width="18.140625" style="46" customWidth="1"/>
    <col min="6" max="6" width="5.7109375" style="46" customWidth="1"/>
    <col min="7" max="7" width="21.140625" style="1" customWidth="1"/>
    <col min="8" max="8" width="36.00390625" style="1" customWidth="1"/>
    <col min="9" max="9" width="9.140625" style="1" customWidth="1"/>
    <col min="10" max="10" width="13.140625" style="1" customWidth="1"/>
    <col min="11" max="16384" width="9.140625" style="1" customWidth="1"/>
  </cols>
  <sheetData>
    <row r="1" spans="1:8" ht="18.75">
      <c r="A1" s="48" t="s">
        <v>292</v>
      </c>
      <c r="B1" s="48"/>
      <c r="C1" s="48"/>
      <c r="D1" s="48"/>
      <c r="E1" s="48"/>
      <c r="F1" s="48"/>
      <c r="G1" s="48"/>
      <c r="H1" s="2"/>
    </row>
    <row r="2" spans="1:8" ht="18.75">
      <c r="A2" s="48" t="s">
        <v>73</v>
      </c>
      <c r="B2" s="48"/>
      <c r="C2" s="48"/>
      <c r="D2" s="48"/>
      <c r="E2" s="48"/>
      <c r="F2" s="48"/>
      <c r="G2" s="48"/>
      <c r="H2" s="2"/>
    </row>
    <row r="3" spans="1:7" ht="18.75">
      <c r="A3" s="48" t="s">
        <v>62</v>
      </c>
      <c r="B3" s="48"/>
      <c r="C3" s="48"/>
      <c r="D3" s="48"/>
      <c r="E3" s="48"/>
      <c r="F3" s="48"/>
      <c r="G3" s="48"/>
    </row>
    <row r="4" spans="1:7" ht="18.75">
      <c r="A4" s="48" t="s">
        <v>63</v>
      </c>
      <c r="B4" s="48"/>
      <c r="C4" s="48"/>
      <c r="D4" s="48"/>
      <c r="E4" s="48"/>
      <c r="F4" s="48"/>
      <c r="G4" s="48"/>
    </row>
    <row r="5" spans="1:7" ht="18.75">
      <c r="A5" s="48" t="s">
        <v>64</v>
      </c>
      <c r="B5" s="48"/>
      <c r="C5" s="48"/>
      <c r="D5" s="48"/>
      <c r="E5" s="48"/>
      <c r="F5" s="48"/>
      <c r="G5" s="48"/>
    </row>
    <row r="6" spans="1:7" ht="18.75">
      <c r="A6" s="48" t="s">
        <v>171</v>
      </c>
      <c r="B6" s="48"/>
      <c r="C6" s="48"/>
      <c r="D6" s="48"/>
      <c r="E6" s="48"/>
      <c r="F6" s="48"/>
      <c r="G6" s="48"/>
    </row>
    <row r="7" spans="1:7" ht="18.75">
      <c r="A7" s="48" t="s">
        <v>65</v>
      </c>
      <c r="B7" s="48"/>
      <c r="C7" s="48"/>
      <c r="D7" s="48"/>
      <c r="E7" s="48"/>
      <c r="F7" s="48"/>
      <c r="G7" s="48"/>
    </row>
    <row r="8" spans="1:7" ht="18.75">
      <c r="A8" s="48" t="s">
        <v>66</v>
      </c>
      <c r="B8" s="48"/>
      <c r="C8" s="48"/>
      <c r="D8" s="48"/>
      <c r="E8" s="48"/>
      <c r="F8" s="48"/>
      <c r="G8" s="48"/>
    </row>
    <row r="9" spans="1:7" ht="18.75">
      <c r="A9" s="48" t="s">
        <v>159</v>
      </c>
      <c r="B9" s="48"/>
      <c r="C9" s="48"/>
      <c r="D9" s="48"/>
      <c r="E9" s="48"/>
      <c r="F9" s="48"/>
      <c r="G9" s="48"/>
    </row>
    <row r="10" spans="1:7" ht="18.75">
      <c r="A10" s="48" t="s">
        <v>160</v>
      </c>
      <c r="B10" s="48"/>
      <c r="C10" s="48"/>
      <c r="D10" s="48"/>
      <c r="E10" s="48"/>
      <c r="F10" s="48"/>
      <c r="G10" s="48"/>
    </row>
    <row r="11" spans="1:7" ht="18.75">
      <c r="A11" s="48" t="s">
        <v>174</v>
      </c>
      <c r="B11" s="48"/>
      <c r="C11" s="48"/>
      <c r="D11" s="48"/>
      <c r="E11" s="48"/>
      <c r="F11" s="48"/>
      <c r="G11" s="48"/>
    </row>
    <row r="13" spans="1:7" s="3" customFormat="1" ht="22.5" customHeight="1">
      <c r="A13" s="52" t="s">
        <v>161</v>
      </c>
      <c r="B13" s="52"/>
      <c r="C13" s="52"/>
      <c r="D13" s="52"/>
      <c r="E13" s="52"/>
      <c r="F13" s="52"/>
      <c r="G13" s="52"/>
    </row>
    <row r="14" spans="1:7" s="3" customFormat="1" ht="37.5" customHeight="1">
      <c r="A14" s="53" t="s">
        <v>295</v>
      </c>
      <c r="B14" s="53"/>
      <c r="C14" s="53"/>
      <c r="D14" s="53"/>
      <c r="E14" s="53"/>
      <c r="F14" s="53"/>
      <c r="G14" s="53"/>
    </row>
    <row r="15" spans="1:7" s="5" customFormat="1" ht="13.5" customHeight="1">
      <c r="A15" s="4"/>
      <c r="B15" s="4"/>
      <c r="C15" s="4"/>
      <c r="D15" s="4"/>
      <c r="E15" s="4"/>
      <c r="F15" s="4"/>
      <c r="G15" s="4"/>
    </row>
    <row r="16" spans="1:7" ht="103.5" customHeight="1">
      <c r="A16" s="6" t="s">
        <v>75</v>
      </c>
      <c r="B16" s="7" t="s">
        <v>76</v>
      </c>
      <c r="C16" s="7" t="s">
        <v>77</v>
      </c>
      <c r="D16" s="7" t="s">
        <v>78</v>
      </c>
      <c r="E16" s="6" t="s">
        <v>79</v>
      </c>
      <c r="F16" s="6" t="s">
        <v>80</v>
      </c>
      <c r="G16" s="8" t="s">
        <v>81</v>
      </c>
    </row>
    <row r="17" spans="1:7" s="11" customFormat="1" ht="18.75">
      <c r="A17" s="9" t="s">
        <v>0</v>
      </c>
      <c r="B17" s="6" t="s">
        <v>1</v>
      </c>
      <c r="C17" s="6" t="s">
        <v>2</v>
      </c>
      <c r="D17" s="6" t="s">
        <v>3</v>
      </c>
      <c r="E17" s="6" t="s">
        <v>4</v>
      </c>
      <c r="F17" s="6" t="s">
        <v>5</v>
      </c>
      <c r="G17" s="10">
        <v>7</v>
      </c>
    </row>
    <row r="18" spans="1:8" s="16" customFormat="1" ht="27" customHeight="1">
      <c r="A18" s="12" t="s">
        <v>22</v>
      </c>
      <c r="B18" s="13" t="s">
        <v>6</v>
      </c>
      <c r="C18" s="13" t="s">
        <v>7</v>
      </c>
      <c r="D18" s="13" t="s">
        <v>7</v>
      </c>
      <c r="E18" s="13" t="s">
        <v>8</v>
      </c>
      <c r="F18" s="13" t="s">
        <v>9</v>
      </c>
      <c r="G18" s="14">
        <f>SUM(G19:G116)</f>
        <v>109112311.37999997</v>
      </c>
      <c r="H18" s="15"/>
    </row>
    <row r="19" spans="1:8" s="16" customFormat="1" ht="114" customHeight="1">
      <c r="A19" s="17" t="s">
        <v>140</v>
      </c>
      <c r="B19" s="6" t="s">
        <v>6</v>
      </c>
      <c r="C19" s="6" t="s">
        <v>10</v>
      </c>
      <c r="D19" s="6" t="s">
        <v>110</v>
      </c>
      <c r="E19" s="6" t="s">
        <v>141</v>
      </c>
      <c r="F19" s="6" t="s">
        <v>142</v>
      </c>
      <c r="G19" s="18">
        <f>3600</f>
        <v>3600</v>
      </c>
      <c r="H19" s="15"/>
    </row>
    <row r="20" spans="1:7" s="3" customFormat="1" ht="38.25" customHeight="1">
      <c r="A20" s="19" t="s">
        <v>37</v>
      </c>
      <c r="B20" s="6" t="s">
        <v>6</v>
      </c>
      <c r="C20" s="6" t="s">
        <v>10</v>
      </c>
      <c r="D20" s="6" t="s">
        <v>14</v>
      </c>
      <c r="E20" s="20" t="s">
        <v>27</v>
      </c>
      <c r="F20" s="20">
        <v>800</v>
      </c>
      <c r="G20" s="18">
        <f>300000</f>
        <v>300000</v>
      </c>
    </row>
    <row r="21" spans="1:7" s="3" customFormat="1" ht="132.75" customHeight="1">
      <c r="A21" s="21" t="s">
        <v>68</v>
      </c>
      <c r="B21" s="6" t="s">
        <v>6</v>
      </c>
      <c r="C21" s="6" t="s">
        <v>10</v>
      </c>
      <c r="D21" s="6" t="s">
        <v>15</v>
      </c>
      <c r="E21" s="20" t="s">
        <v>28</v>
      </c>
      <c r="F21" s="20">
        <v>600</v>
      </c>
      <c r="G21" s="18">
        <f>100000</f>
        <v>100000</v>
      </c>
    </row>
    <row r="22" spans="1:7" s="3" customFormat="1" ht="113.25" customHeight="1">
      <c r="A22" s="21" t="s">
        <v>70</v>
      </c>
      <c r="B22" s="8" t="s">
        <v>6</v>
      </c>
      <c r="C22" s="6" t="s">
        <v>10</v>
      </c>
      <c r="D22" s="6" t="s">
        <v>15</v>
      </c>
      <c r="E22" s="20" t="s">
        <v>72</v>
      </c>
      <c r="F22" s="20">
        <v>100</v>
      </c>
      <c r="G22" s="18">
        <f>4011304.2+271090.08+97424.47</f>
        <v>4379818.75</v>
      </c>
    </row>
    <row r="23" spans="1:7" s="3" customFormat="1" ht="75" customHeight="1">
      <c r="A23" s="22" t="s">
        <v>71</v>
      </c>
      <c r="B23" s="8" t="s">
        <v>6</v>
      </c>
      <c r="C23" s="6" t="s">
        <v>10</v>
      </c>
      <c r="D23" s="6" t="s">
        <v>15</v>
      </c>
      <c r="E23" s="20" t="s">
        <v>72</v>
      </c>
      <c r="F23" s="20">
        <v>200</v>
      </c>
      <c r="G23" s="18">
        <f>125278+64600+33450+64800</f>
        <v>288128</v>
      </c>
    </row>
    <row r="24" spans="1:7" s="3" customFormat="1" ht="78.75" customHeight="1">
      <c r="A24" s="19" t="s">
        <v>106</v>
      </c>
      <c r="B24" s="6" t="s">
        <v>6</v>
      </c>
      <c r="C24" s="6" t="s">
        <v>10</v>
      </c>
      <c r="D24" s="6" t="s">
        <v>15</v>
      </c>
      <c r="E24" s="20" t="s">
        <v>84</v>
      </c>
      <c r="F24" s="20">
        <v>200</v>
      </c>
      <c r="G24" s="18">
        <f>200000-50000</f>
        <v>150000</v>
      </c>
    </row>
    <row r="25" spans="1:7" s="3" customFormat="1" ht="40.5" customHeight="1">
      <c r="A25" s="22" t="s">
        <v>178</v>
      </c>
      <c r="B25" s="6" t="s">
        <v>6</v>
      </c>
      <c r="C25" s="6" t="s">
        <v>10</v>
      </c>
      <c r="D25" s="6" t="s">
        <v>15</v>
      </c>
      <c r="E25" s="20" t="s">
        <v>175</v>
      </c>
      <c r="F25" s="20">
        <v>800</v>
      </c>
      <c r="G25" s="18">
        <f>6000</f>
        <v>6000</v>
      </c>
    </row>
    <row r="26" spans="1:7" s="3" customFormat="1" ht="117.75" customHeight="1">
      <c r="A26" s="22" t="s">
        <v>179</v>
      </c>
      <c r="B26" s="6" t="s">
        <v>6</v>
      </c>
      <c r="C26" s="6" t="s">
        <v>10</v>
      </c>
      <c r="D26" s="6" t="s">
        <v>15</v>
      </c>
      <c r="E26" s="20" t="s">
        <v>176</v>
      </c>
      <c r="F26" s="20">
        <v>800</v>
      </c>
      <c r="G26" s="18">
        <f>50000</f>
        <v>50000</v>
      </c>
    </row>
    <row r="27" spans="1:7" s="3" customFormat="1" ht="117" customHeight="1">
      <c r="A27" s="22" t="s">
        <v>180</v>
      </c>
      <c r="B27" s="6" t="s">
        <v>6</v>
      </c>
      <c r="C27" s="6" t="s">
        <v>10</v>
      </c>
      <c r="D27" s="6" t="s">
        <v>15</v>
      </c>
      <c r="E27" s="20" t="s">
        <v>177</v>
      </c>
      <c r="F27" s="20">
        <v>800</v>
      </c>
      <c r="G27" s="18">
        <f>50000</f>
        <v>50000</v>
      </c>
    </row>
    <row r="28" spans="1:7" s="3" customFormat="1" ht="117" customHeight="1">
      <c r="A28" s="22" t="s">
        <v>189</v>
      </c>
      <c r="B28" s="6" t="s">
        <v>6</v>
      </c>
      <c r="C28" s="6" t="s">
        <v>10</v>
      </c>
      <c r="D28" s="6" t="s">
        <v>15</v>
      </c>
      <c r="E28" s="20" t="s">
        <v>188</v>
      </c>
      <c r="F28" s="20">
        <v>800</v>
      </c>
      <c r="G28" s="18">
        <f>10000</f>
        <v>10000</v>
      </c>
    </row>
    <row r="29" spans="1:7" s="3" customFormat="1" ht="77.25" customHeight="1">
      <c r="A29" s="22" t="s">
        <v>191</v>
      </c>
      <c r="B29" s="6" t="s">
        <v>6</v>
      </c>
      <c r="C29" s="6" t="s">
        <v>10</v>
      </c>
      <c r="D29" s="6" t="s">
        <v>15</v>
      </c>
      <c r="E29" s="20" t="s">
        <v>190</v>
      </c>
      <c r="F29" s="20">
        <v>800</v>
      </c>
      <c r="G29" s="18">
        <f>50000</f>
        <v>50000</v>
      </c>
    </row>
    <row r="30" spans="1:7" s="3" customFormat="1" ht="94.5" customHeight="1">
      <c r="A30" s="22" t="s">
        <v>215</v>
      </c>
      <c r="B30" s="6" t="s">
        <v>6</v>
      </c>
      <c r="C30" s="6" t="s">
        <v>10</v>
      </c>
      <c r="D30" s="6" t="s">
        <v>15</v>
      </c>
      <c r="E30" s="20" t="s">
        <v>214</v>
      </c>
      <c r="F30" s="20">
        <v>800</v>
      </c>
      <c r="G30" s="18">
        <f>50000</f>
        <v>50000</v>
      </c>
    </row>
    <row r="31" spans="1:7" s="3" customFormat="1" ht="94.5" customHeight="1">
      <c r="A31" s="22" t="s">
        <v>225</v>
      </c>
      <c r="B31" s="6" t="s">
        <v>6</v>
      </c>
      <c r="C31" s="6" t="s">
        <v>10</v>
      </c>
      <c r="D31" s="6" t="s">
        <v>15</v>
      </c>
      <c r="E31" s="20" t="s">
        <v>226</v>
      </c>
      <c r="F31" s="20">
        <v>800</v>
      </c>
      <c r="G31" s="18">
        <v>10000</v>
      </c>
    </row>
    <row r="32" spans="1:7" s="3" customFormat="1" ht="134.25" customHeight="1">
      <c r="A32" s="22" t="s">
        <v>227</v>
      </c>
      <c r="B32" s="6" t="s">
        <v>6</v>
      </c>
      <c r="C32" s="6" t="s">
        <v>10</v>
      </c>
      <c r="D32" s="6" t="s">
        <v>15</v>
      </c>
      <c r="E32" s="20" t="s">
        <v>228</v>
      </c>
      <c r="F32" s="20">
        <v>800</v>
      </c>
      <c r="G32" s="18">
        <v>30000</v>
      </c>
    </row>
    <row r="33" spans="1:7" s="3" customFormat="1" ht="117.75" customHeight="1">
      <c r="A33" s="23" t="s">
        <v>238</v>
      </c>
      <c r="B33" s="6" t="str">
        <f aca="true" t="shared" si="0" ref="B33:D35">B32</f>
        <v>035</v>
      </c>
      <c r="C33" s="6" t="str">
        <f t="shared" si="0"/>
        <v>01</v>
      </c>
      <c r="D33" s="6" t="str">
        <f t="shared" si="0"/>
        <v>13</v>
      </c>
      <c r="E33" s="20" t="s">
        <v>235</v>
      </c>
      <c r="F33" s="20">
        <v>800</v>
      </c>
      <c r="G33" s="18">
        <v>30000</v>
      </c>
    </row>
    <row r="34" spans="1:7" s="3" customFormat="1" ht="78.75" customHeight="1">
      <c r="A34" s="23" t="s">
        <v>239</v>
      </c>
      <c r="B34" s="6" t="str">
        <f t="shared" si="0"/>
        <v>035</v>
      </c>
      <c r="C34" s="6" t="str">
        <f t="shared" si="0"/>
        <v>01</v>
      </c>
      <c r="D34" s="6" t="str">
        <f t="shared" si="0"/>
        <v>13</v>
      </c>
      <c r="E34" s="20" t="s">
        <v>236</v>
      </c>
      <c r="F34" s="20">
        <v>800</v>
      </c>
      <c r="G34" s="18">
        <v>30000</v>
      </c>
    </row>
    <row r="35" spans="1:7" s="3" customFormat="1" ht="78.75" customHeight="1">
      <c r="A35" s="24" t="s">
        <v>240</v>
      </c>
      <c r="B35" s="25" t="str">
        <f t="shared" si="0"/>
        <v>035</v>
      </c>
      <c r="C35" s="25" t="str">
        <f t="shared" si="0"/>
        <v>01</v>
      </c>
      <c r="D35" s="25" t="str">
        <f t="shared" si="0"/>
        <v>13</v>
      </c>
      <c r="E35" s="26" t="s">
        <v>237</v>
      </c>
      <c r="F35" s="27">
        <v>800</v>
      </c>
      <c r="G35" s="28">
        <v>30000</v>
      </c>
    </row>
    <row r="36" spans="1:7" s="3" customFormat="1" ht="117" customHeight="1">
      <c r="A36" s="23" t="s">
        <v>250</v>
      </c>
      <c r="B36" s="25" t="str">
        <f aca="true" t="shared" si="1" ref="B36:D39">B35</f>
        <v>035</v>
      </c>
      <c r="C36" s="25" t="str">
        <f t="shared" si="1"/>
        <v>01</v>
      </c>
      <c r="D36" s="25" t="str">
        <f t="shared" si="1"/>
        <v>13</v>
      </c>
      <c r="E36" s="29" t="s">
        <v>247</v>
      </c>
      <c r="F36" s="20">
        <v>800</v>
      </c>
      <c r="G36" s="18">
        <f>37500</f>
        <v>37500</v>
      </c>
    </row>
    <row r="37" spans="1:7" s="3" customFormat="1" ht="62.25" customHeight="1">
      <c r="A37" s="23" t="s">
        <v>251</v>
      </c>
      <c r="B37" s="25" t="str">
        <f t="shared" si="1"/>
        <v>035</v>
      </c>
      <c r="C37" s="25" t="str">
        <f t="shared" si="1"/>
        <v>01</v>
      </c>
      <c r="D37" s="25" t="str">
        <f t="shared" si="1"/>
        <v>13</v>
      </c>
      <c r="E37" s="29" t="s">
        <v>248</v>
      </c>
      <c r="F37" s="20">
        <v>800</v>
      </c>
      <c r="G37" s="18">
        <f>64000</f>
        <v>64000</v>
      </c>
    </row>
    <row r="38" spans="1:7" s="3" customFormat="1" ht="62.25" customHeight="1">
      <c r="A38" s="23" t="s">
        <v>252</v>
      </c>
      <c r="B38" s="25" t="str">
        <f t="shared" si="1"/>
        <v>035</v>
      </c>
      <c r="C38" s="25" t="str">
        <f t="shared" si="1"/>
        <v>01</v>
      </c>
      <c r="D38" s="25" t="str">
        <f t="shared" si="1"/>
        <v>13</v>
      </c>
      <c r="E38" s="29" t="s">
        <v>249</v>
      </c>
      <c r="F38" s="20">
        <v>800</v>
      </c>
      <c r="G38" s="18">
        <f>37500</f>
        <v>37500</v>
      </c>
    </row>
    <row r="39" spans="1:7" s="3" customFormat="1" ht="120" customHeight="1">
      <c r="A39" s="23" t="s">
        <v>261</v>
      </c>
      <c r="B39" s="25" t="str">
        <f t="shared" si="1"/>
        <v>035</v>
      </c>
      <c r="C39" s="25" t="str">
        <f t="shared" si="1"/>
        <v>01</v>
      </c>
      <c r="D39" s="25" t="str">
        <f t="shared" si="1"/>
        <v>13</v>
      </c>
      <c r="E39" s="29" t="s">
        <v>260</v>
      </c>
      <c r="F39" s="20">
        <v>800</v>
      </c>
      <c r="G39" s="18">
        <v>37500</v>
      </c>
    </row>
    <row r="40" spans="1:7" s="3" customFormat="1" ht="75" customHeight="1">
      <c r="A40" s="23" t="s">
        <v>264</v>
      </c>
      <c r="B40" s="25" t="str">
        <f aca="true" t="shared" si="2" ref="B40:D42">B39</f>
        <v>035</v>
      </c>
      <c r="C40" s="25" t="str">
        <f t="shared" si="2"/>
        <v>01</v>
      </c>
      <c r="D40" s="25" t="str">
        <f t="shared" si="2"/>
        <v>13</v>
      </c>
      <c r="E40" s="29" t="s">
        <v>262</v>
      </c>
      <c r="F40" s="20">
        <v>800</v>
      </c>
      <c r="G40" s="18">
        <v>300</v>
      </c>
    </row>
    <row r="41" spans="1:7" s="3" customFormat="1" ht="57" customHeight="1">
      <c r="A41" s="23" t="s">
        <v>265</v>
      </c>
      <c r="B41" s="25" t="str">
        <f t="shared" si="2"/>
        <v>035</v>
      </c>
      <c r="C41" s="25" t="str">
        <f t="shared" si="2"/>
        <v>01</v>
      </c>
      <c r="D41" s="25" t="str">
        <f t="shared" si="2"/>
        <v>13</v>
      </c>
      <c r="E41" s="29" t="s">
        <v>263</v>
      </c>
      <c r="F41" s="20">
        <v>800</v>
      </c>
      <c r="G41" s="18">
        <v>37500</v>
      </c>
    </row>
    <row r="42" spans="1:7" s="3" customFormat="1" ht="157.5" customHeight="1">
      <c r="A42" s="23" t="s">
        <v>273</v>
      </c>
      <c r="B42" s="25" t="str">
        <f t="shared" si="2"/>
        <v>035</v>
      </c>
      <c r="C42" s="25" t="str">
        <f t="shared" si="2"/>
        <v>01</v>
      </c>
      <c r="D42" s="25" t="str">
        <f t="shared" si="2"/>
        <v>13</v>
      </c>
      <c r="E42" s="29" t="s">
        <v>272</v>
      </c>
      <c r="F42" s="20">
        <v>800</v>
      </c>
      <c r="G42" s="18">
        <f>50000</f>
        <v>50000</v>
      </c>
    </row>
    <row r="43" spans="1:7" s="3" customFormat="1" ht="78" customHeight="1">
      <c r="A43" s="23" t="s">
        <v>286</v>
      </c>
      <c r="B43" s="25" t="str">
        <f aca="true" t="shared" si="3" ref="B43:D47">B42</f>
        <v>035</v>
      </c>
      <c r="C43" s="25" t="str">
        <f t="shared" si="3"/>
        <v>01</v>
      </c>
      <c r="D43" s="25" t="str">
        <f t="shared" si="3"/>
        <v>13</v>
      </c>
      <c r="E43" s="29" t="s">
        <v>280</v>
      </c>
      <c r="F43" s="20">
        <v>800</v>
      </c>
      <c r="G43" s="18">
        <f>30000</f>
        <v>30000</v>
      </c>
    </row>
    <row r="44" spans="1:7" s="3" customFormat="1" ht="78" customHeight="1">
      <c r="A44" s="23" t="s">
        <v>287</v>
      </c>
      <c r="B44" s="25" t="str">
        <f t="shared" si="3"/>
        <v>035</v>
      </c>
      <c r="C44" s="25" t="str">
        <f t="shared" si="3"/>
        <v>01</v>
      </c>
      <c r="D44" s="25" t="str">
        <f t="shared" si="3"/>
        <v>13</v>
      </c>
      <c r="E44" s="29" t="s">
        <v>281</v>
      </c>
      <c r="F44" s="20">
        <v>800</v>
      </c>
      <c r="G44" s="18">
        <v>30000</v>
      </c>
    </row>
    <row r="45" spans="1:7" s="3" customFormat="1" ht="62.25" customHeight="1">
      <c r="A45" s="23" t="s">
        <v>283</v>
      </c>
      <c r="B45" s="25" t="str">
        <f t="shared" si="3"/>
        <v>035</v>
      </c>
      <c r="C45" s="25" t="str">
        <f t="shared" si="3"/>
        <v>01</v>
      </c>
      <c r="D45" s="25" t="str">
        <f t="shared" si="3"/>
        <v>13</v>
      </c>
      <c r="E45" s="29" t="s">
        <v>282</v>
      </c>
      <c r="F45" s="20">
        <v>800</v>
      </c>
      <c r="G45" s="18">
        <v>6000</v>
      </c>
    </row>
    <row r="46" spans="1:7" s="3" customFormat="1" ht="87" customHeight="1">
      <c r="A46" s="23" t="s">
        <v>290</v>
      </c>
      <c r="B46" s="25" t="str">
        <f t="shared" si="3"/>
        <v>035</v>
      </c>
      <c r="C46" s="25" t="str">
        <f t="shared" si="3"/>
        <v>01</v>
      </c>
      <c r="D46" s="25" t="str">
        <f t="shared" si="3"/>
        <v>13</v>
      </c>
      <c r="E46" s="29" t="s">
        <v>289</v>
      </c>
      <c r="F46" s="20">
        <v>800</v>
      </c>
      <c r="G46" s="18">
        <f>50000</f>
        <v>50000</v>
      </c>
    </row>
    <row r="47" spans="1:7" s="3" customFormat="1" ht="77.25" customHeight="1">
      <c r="A47" s="23" t="s">
        <v>294</v>
      </c>
      <c r="B47" s="25" t="str">
        <f t="shared" si="3"/>
        <v>035</v>
      </c>
      <c r="C47" s="25" t="str">
        <f t="shared" si="3"/>
        <v>01</v>
      </c>
      <c r="D47" s="25" t="str">
        <f t="shared" si="3"/>
        <v>13</v>
      </c>
      <c r="E47" s="29" t="s">
        <v>293</v>
      </c>
      <c r="F47" s="20">
        <v>800</v>
      </c>
      <c r="G47" s="18">
        <f>30000</f>
        <v>30000</v>
      </c>
    </row>
    <row r="48" spans="1:7" s="3" customFormat="1" ht="116.25" customHeight="1">
      <c r="A48" s="19" t="s">
        <v>39</v>
      </c>
      <c r="B48" s="6" t="s">
        <v>6</v>
      </c>
      <c r="C48" s="6" t="s">
        <v>18</v>
      </c>
      <c r="D48" s="6" t="s">
        <v>17</v>
      </c>
      <c r="E48" s="20" t="s">
        <v>40</v>
      </c>
      <c r="F48" s="20">
        <v>200</v>
      </c>
      <c r="G48" s="18">
        <f>12000+6000+65000-14000</f>
        <v>69000</v>
      </c>
    </row>
    <row r="49" spans="1:7" s="3" customFormat="1" ht="76.5" customHeight="1">
      <c r="A49" s="21" t="s">
        <v>41</v>
      </c>
      <c r="B49" s="8" t="s">
        <v>6</v>
      </c>
      <c r="C49" s="6" t="s">
        <v>18</v>
      </c>
      <c r="D49" s="6" t="s">
        <v>20</v>
      </c>
      <c r="E49" s="20" t="s">
        <v>42</v>
      </c>
      <c r="F49" s="20">
        <v>200</v>
      </c>
      <c r="G49" s="18">
        <f>261500+300000</f>
        <v>561500</v>
      </c>
    </row>
    <row r="50" spans="1:7" s="3" customFormat="1" ht="76.5" customHeight="1">
      <c r="A50" s="19" t="s">
        <v>105</v>
      </c>
      <c r="B50" s="6" t="s">
        <v>6</v>
      </c>
      <c r="C50" s="6" t="s">
        <v>18</v>
      </c>
      <c r="D50" s="6" t="s">
        <v>38</v>
      </c>
      <c r="E50" s="20" t="s">
        <v>96</v>
      </c>
      <c r="F50" s="20">
        <v>200</v>
      </c>
      <c r="G50" s="18">
        <f>200000</f>
        <v>200000</v>
      </c>
    </row>
    <row r="51" spans="1:9" s="3" customFormat="1" ht="113.25" customHeight="1">
      <c r="A51" s="19" t="s">
        <v>119</v>
      </c>
      <c r="B51" s="6" t="s">
        <v>6</v>
      </c>
      <c r="C51" s="6" t="s">
        <v>12</v>
      </c>
      <c r="D51" s="6" t="s">
        <v>17</v>
      </c>
      <c r="E51" s="20" t="s">
        <v>120</v>
      </c>
      <c r="F51" s="20">
        <v>200</v>
      </c>
      <c r="G51" s="18">
        <f>4986812.57+3883687.92-830805.44-69900-5000000-2167899.1-75000+4999677.01+83500+324394.36+155442.02-70971.79</f>
        <v>6218937.550000001</v>
      </c>
      <c r="H51" s="30"/>
      <c r="I51" s="31"/>
    </row>
    <row r="52" spans="1:7" s="3" customFormat="1" ht="113.25" customHeight="1">
      <c r="A52" s="19" t="s">
        <v>130</v>
      </c>
      <c r="B52" s="6" t="s">
        <v>6</v>
      </c>
      <c r="C52" s="6" t="s">
        <v>12</v>
      </c>
      <c r="D52" s="6" t="s">
        <v>17</v>
      </c>
      <c r="E52" s="20" t="s">
        <v>131</v>
      </c>
      <c r="F52" s="20">
        <v>200</v>
      </c>
      <c r="G52" s="18">
        <f>628000+309166.58-354792.93-63207.07</f>
        <v>519166.58000000013</v>
      </c>
    </row>
    <row r="53" spans="1:7" s="3" customFormat="1" ht="78.75" customHeight="1">
      <c r="A53" s="21" t="s">
        <v>267</v>
      </c>
      <c r="B53" s="6" t="s">
        <v>6</v>
      </c>
      <c r="C53" s="6" t="s">
        <v>12</v>
      </c>
      <c r="D53" s="6" t="s">
        <v>17</v>
      </c>
      <c r="E53" s="20" t="s">
        <v>266</v>
      </c>
      <c r="F53" s="20">
        <v>200</v>
      </c>
      <c r="G53" s="18">
        <v>795000</v>
      </c>
    </row>
    <row r="54" spans="1:7" s="3" customFormat="1" ht="80.25" customHeight="1">
      <c r="A54" s="21" t="s">
        <v>121</v>
      </c>
      <c r="B54" s="8" t="s">
        <v>6</v>
      </c>
      <c r="C54" s="6" t="s">
        <v>12</v>
      </c>
      <c r="D54" s="6" t="s">
        <v>17</v>
      </c>
      <c r="E54" s="20" t="s">
        <v>122</v>
      </c>
      <c r="F54" s="20">
        <v>200</v>
      </c>
      <c r="G54" s="18">
        <f>80000+166900</f>
        <v>246900</v>
      </c>
    </row>
    <row r="55" spans="1:8" s="3" customFormat="1" ht="225" customHeight="1">
      <c r="A55" s="21" t="s">
        <v>117</v>
      </c>
      <c r="B55" s="8" t="s">
        <v>6</v>
      </c>
      <c r="C55" s="6" t="s">
        <v>12</v>
      </c>
      <c r="D55" s="6" t="s">
        <v>17</v>
      </c>
      <c r="E55" s="20" t="s">
        <v>118</v>
      </c>
      <c r="F55" s="20">
        <v>200</v>
      </c>
      <c r="G55" s="18">
        <f>8807573.09+1987500-474508.49-285074.29-111520.01-114800-30000</f>
        <v>9779170.3</v>
      </c>
      <c r="H55" s="32"/>
    </row>
    <row r="56" spans="1:8" s="3" customFormat="1" ht="97.5" customHeight="1">
      <c r="A56" s="21" t="s">
        <v>291</v>
      </c>
      <c r="B56" s="8" t="s">
        <v>6</v>
      </c>
      <c r="C56" s="6" t="s">
        <v>12</v>
      </c>
      <c r="D56" s="6" t="s">
        <v>17</v>
      </c>
      <c r="E56" s="20" t="s">
        <v>181</v>
      </c>
      <c r="F56" s="20">
        <v>200</v>
      </c>
      <c r="G56" s="18">
        <f>4038984.96-403898.6</f>
        <v>3635086.36</v>
      </c>
      <c r="H56" s="32"/>
    </row>
    <row r="57" spans="1:8" s="3" customFormat="1" ht="97.5" customHeight="1">
      <c r="A57" s="21" t="s">
        <v>193</v>
      </c>
      <c r="B57" s="8" t="s">
        <v>6</v>
      </c>
      <c r="C57" s="6" t="s">
        <v>12</v>
      </c>
      <c r="D57" s="6" t="s">
        <v>17</v>
      </c>
      <c r="E57" s="20" t="s">
        <v>192</v>
      </c>
      <c r="F57" s="20">
        <v>200</v>
      </c>
      <c r="G57" s="18">
        <f>68666</f>
        <v>68666</v>
      </c>
      <c r="H57" s="32"/>
    </row>
    <row r="58" spans="1:7" s="3" customFormat="1" ht="77.25" customHeight="1">
      <c r="A58" s="21" t="s">
        <v>253</v>
      </c>
      <c r="B58" s="6" t="s">
        <v>6</v>
      </c>
      <c r="C58" s="6" t="s">
        <v>12</v>
      </c>
      <c r="D58" s="6" t="s">
        <v>17</v>
      </c>
      <c r="E58" s="20" t="s">
        <v>259</v>
      </c>
      <c r="F58" s="20">
        <v>200</v>
      </c>
      <c r="G58" s="18">
        <f>38136.2</f>
        <v>38136.2</v>
      </c>
    </row>
    <row r="59" spans="1:8" s="3" customFormat="1" ht="96.75" customHeight="1">
      <c r="A59" s="21" t="s">
        <v>183</v>
      </c>
      <c r="B59" s="8" t="s">
        <v>6</v>
      </c>
      <c r="C59" s="6" t="s">
        <v>12</v>
      </c>
      <c r="D59" s="6" t="s">
        <v>17</v>
      </c>
      <c r="E59" s="20" t="s">
        <v>182</v>
      </c>
      <c r="F59" s="20">
        <v>400</v>
      </c>
      <c r="G59" s="18">
        <f>3019840+47133</f>
        <v>3066973</v>
      </c>
      <c r="H59" s="32"/>
    </row>
    <row r="60" spans="1:8" s="3" customFormat="1" ht="131.25" customHeight="1">
      <c r="A60" s="21" t="s">
        <v>162</v>
      </c>
      <c r="B60" s="8" t="s">
        <v>6</v>
      </c>
      <c r="C60" s="6" t="s">
        <v>12</v>
      </c>
      <c r="D60" s="6" t="s">
        <v>17</v>
      </c>
      <c r="E60" s="20" t="s">
        <v>163</v>
      </c>
      <c r="F60" s="20">
        <v>200</v>
      </c>
      <c r="G60" s="18">
        <f>15785303.33+830805.44+5000000-4999677.01-324394.36</f>
        <v>16292037.4</v>
      </c>
      <c r="H60" s="33"/>
    </row>
    <row r="61" spans="1:7" s="3" customFormat="1" ht="57.75" customHeight="1">
      <c r="A61" s="21" t="s">
        <v>45</v>
      </c>
      <c r="B61" s="8" t="s">
        <v>6</v>
      </c>
      <c r="C61" s="6" t="s">
        <v>12</v>
      </c>
      <c r="D61" s="6" t="s">
        <v>17</v>
      </c>
      <c r="E61" s="20" t="s">
        <v>46</v>
      </c>
      <c r="F61" s="20">
        <v>200</v>
      </c>
      <c r="G61" s="18">
        <f>389044-309045-2620</f>
        <v>77379</v>
      </c>
    </row>
    <row r="62" spans="1:7" s="3" customFormat="1" ht="57.75" customHeight="1">
      <c r="A62" s="21" t="s">
        <v>108</v>
      </c>
      <c r="B62" s="8" t="s">
        <v>6</v>
      </c>
      <c r="C62" s="6" t="s">
        <v>12</v>
      </c>
      <c r="D62" s="6" t="s">
        <v>17</v>
      </c>
      <c r="E62" s="20" t="s">
        <v>107</v>
      </c>
      <c r="F62" s="20">
        <v>200</v>
      </c>
      <c r="G62" s="18">
        <f>800000-134950-39715.84</f>
        <v>625334.16</v>
      </c>
    </row>
    <row r="63" spans="1:7" s="3" customFormat="1" ht="113.25" customHeight="1">
      <c r="A63" s="34" t="s">
        <v>229</v>
      </c>
      <c r="B63" s="8" t="s">
        <v>6</v>
      </c>
      <c r="C63" s="6" t="s">
        <v>13</v>
      </c>
      <c r="D63" s="6" t="s">
        <v>11</v>
      </c>
      <c r="E63" s="20" t="s">
        <v>232</v>
      </c>
      <c r="F63" s="20">
        <v>800</v>
      </c>
      <c r="G63" s="18">
        <v>50000</v>
      </c>
    </row>
    <row r="64" spans="1:7" s="3" customFormat="1" ht="116.25" customHeight="1">
      <c r="A64" s="35" t="s">
        <v>230</v>
      </c>
      <c r="B64" s="8" t="s">
        <v>6</v>
      </c>
      <c r="C64" s="6" t="s">
        <v>13</v>
      </c>
      <c r="D64" s="6" t="s">
        <v>11</v>
      </c>
      <c r="E64" s="20" t="s">
        <v>233</v>
      </c>
      <c r="F64" s="20">
        <v>800</v>
      </c>
      <c r="G64" s="18">
        <v>50000</v>
      </c>
    </row>
    <row r="65" spans="1:7" s="3" customFormat="1" ht="112.5" customHeight="1">
      <c r="A65" s="24" t="s">
        <v>231</v>
      </c>
      <c r="B65" s="8" t="s">
        <v>6</v>
      </c>
      <c r="C65" s="6" t="s">
        <v>13</v>
      </c>
      <c r="D65" s="6" t="s">
        <v>11</v>
      </c>
      <c r="E65" s="20" t="s">
        <v>234</v>
      </c>
      <c r="F65" s="20">
        <v>800</v>
      </c>
      <c r="G65" s="18">
        <v>50000</v>
      </c>
    </row>
    <row r="66" spans="1:7" s="3" customFormat="1" ht="94.5" customHeight="1">
      <c r="A66" s="23" t="s">
        <v>255</v>
      </c>
      <c r="B66" s="8" t="s">
        <v>6</v>
      </c>
      <c r="C66" s="6" t="s">
        <v>13</v>
      </c>
      <c r="D66" s="6" t="s">
        <v>11</v>
      </c>
      <c r="E66" s="20" t="s">
        <v>254</v>
      </c>
      <c r="F66" s="20">
        <v>200</v>
      </c>
      <c r="G66" s="18">
        <f>3751.21-614.8</f>
        <v>3136.41</v>
      </c>
    </row>
    <row r="67" spans="1:7" s="3" customFormat="1" ht="74.25" customHeight="1">
      <c r="A67" s="23" t="s">
        <v>256</v>
      </c>
      <c r="B67" s="8" t="s">
        <v>6</v>
      </c>
      <c r="C67" s="6" t="s">
        <v>13</v>
      </c>
      <c r="D67" s="6" t="s">
        <v>11</v>
      </c>
      <c r="E67" s="20" t="s">
        <v>254</v>
      </c>
      <c r="F67" s="20">
        <v>800</v>
      </c>
      <c r="G67" s="18">
        <f>600+614.8+247.78</f>
        <v>1462.58</v>
      </c>
    </row>
    <row r="68" spans="1:7" s="3" customFormat="1" ht="56.25" customHeight="1">
      <c r="A68" s="21" t="s">
        <v>95</v>
      </c>
      <c r="B68" s="8" t="s">
        <v>6</v>
      </c>
      <c r="C68" s="6" t="s">
        <v>13</v>
      </c>
      <c r="D68" s="6" t="s">
        <v>18</v>
      </c>
      <c r="E68" s="20" t="s">
        <v>32</v>
      </c>
      <c r="F68" s="20">
        <v>600</v>
      </c>
      <c r="G68" s="18">
        <f>200000+14525</f>
        <v>214525</v>
      </c>
    </row>
    <row r="69" spans="1:7" s="3" customFormat="1" ht="84.75" customHeight="1">
      <c r="A69" s="21" t="s">
        <v>275</v>
      </c>
      <c r="B69" s="8" t="s">
        <v>6</v>
      </c>
      <c r="C69" s="6" t="s">
        <v>13</v>
      </c>
      <c r="D69" s="6" t="s">
        <v>18</v>
      </c>
      <c r="E69" s="20" t="s">
        <v>274</v>
      </c>
      <c r="F69" s="20">
        <v>200</v>
      </c>
      <c r="G69" s="18">
        <f>30000</f>
        <v>30000</v>
      </c>
    </row>
    <row r="70" spans="1:7" s="3" customFormat="1" ht="95.25" customHeight="1">
      <c r="A70" s="21" t="s">
        <v>69</v>
      </c>
      <c r="B70" s="8" t="s">
        <v>6</v>
      </c>
      <c r="C70" s="6" t="s">
        <v>13</v>
      </c>
      <c r="D70" s="6" t="s">
        <v>18</v>
      </c>
      <c r="E70" s="20" t="s">
        <v>55</v>
      </c>
      <c r="F70" s="20">
        <v>200</v>
      </c>
      <c r="G70" s="18">
        <f>2425948.79-190000+280833.33-39420.71</f>
        <v>2477361.41</v>
      </c>
    </row>
    <row r="71" spans="1:7" s="3" customFormat="1" ht="81.75" customHeight="1">
      <c r="A71" s="22" t="s">
        <v>128</v>
      </c>
      <c r="B71" s="8" t="s">
        <v>6</v>
      </c>
      <c r="C71" s="6" t="s">
        <v>13</v>
      </c>
      <c r="D71" s="6" t="s">
        <v>18</v>
      </c>
      <c r="E71" s="20" t="s">
        <v>129</v>
      </c>
      <c r="F71" s="20">
        <v>200</v>
      </c>
      <c r="G71" s="18">
        <f>1857770.12+141828.76-452296.2</f>
        <v>1547302.6800000002</v>
      </c>
    </row>
    <row r="72" spans="1:7" s="3" customFormat="1" ht="76.5" customHeight="1">
      <c r="A72" s="21" t="s">
        <v>56</v>
      </c>
      <c r="B72" s="8" t="s">
        <v>6</v>
      </c>
      <c r="C72" s="6" t="s">
        <v>13</v>
      </c>
      <c r="D72" s="6" t="s">
        <v>18</v>
      </c>
      <c r="E72" s="20" t="s">
        <v>57</v>
      </c>
      <c r="F72" s="20">
        <v>200</v>
      </c>
      <c r="G72" s="18">
        <f>1200000+73793.59-831140-113000</f>
        <v>329653.5900000001</v>
      </c>
    </row>
    <row r="73" spans="1:7" s="3" customFormat="1" ht="57" customHeight="1">
      <c r="A73" s="21" t="s">
        <v>58</v>
      </c>
      <c r="B73" s="8" t="s">
        <v>6</v>
      </c>
      <c r="C73" s="6" t="s">
        <v>13</v>
      </c>
      <c r="D73" s="6" t="s">
        <v>18</v>
      </c>
      <c r="E73" s="20" t="s">
        <v>59</v>
      </c>
      <c r="F73" s="20">
        <v>200</v>
      </c>
      <c r="G73" s="18">
        <f>142242.06+155174+297105.24+132000+89316.53+125287.27</f>
        <v>941125.1000000001</v>
      </c>
    </row>
    <row r="74" spans="1:7" s="3" customFormat="1" ht="58.5" customHeight="1">
      <c r="A74" s="22" t="s">
        <v>89</v>
      </c>
      <c r="B74" s="8" t="s">
        <v>6</v>
      </c>
      <c r="C74" s="6" t="s">
        <v>13</v>
      </c>
      <c r="D74" s="6" t="s">
        <v>18</v>
      </c>
      <c r="E74" s="20" t="s">
        <v>90</v>
      </c>
      <c r="F74" s="20">
        <v>200</v>
      </c>
      <c r="G74" s="18">
        <f>525000-19440-150945.55-59030.8-1255.6-26500-168916.8-50080-8831.25</f>
        <v>40000.00000000006</v>
      </c>
    </row>
    <row r="75" spans="1:7" s="3" customFormat="1" ht="112.5" customHeight="1">
      <c r="A75" s="21" t="s">
        <v>132</v>
      </c>
      <c r="B75" s="8" t="s">
        <v>6</v>
      </c>
      <c r="C75" s="6" t="s">
        <v>13</v>
      </c>
      <c r="D75" s="6" t="s">
        <v>18</v>
      </c>
      <c r="E75" s="20" t="s">
        <v>133</v>
      </c>
      <c r="F75" s="20">
        <v>200</v>
      </c>
      <c r="G75" s="18">
        <f>239800-175000</f>
        <v>64800</v>
      </c>
    </row>
    <row r="76" spans="1:7" s="3" customFormat="1" ht="112.5" customHeight="1">
      <c r="A76" s="21" t="s">
        <v>185</v>
      </c>
      <c r="B76" s="8" t="s">
        <v>6</v>
      </c>
      <c r="C76" s="6" t="s">
        <v>13</v>
      </c>
      <c r="D76" s="6" t="s">
        <v>18</v>
      </c>
      <c r="E76" s="20" t="s">
        <v>184</v>
      </c>
      <c r="F76" s="20">
        <v>200</v>
      </c>
      <c r="G76" s="18">
        <f>19440</f>
        <v>19440</v>
      </c>
    </row>
    <row r="77" spans="1:7" s="3" customFormat="1" ht="58.5" customHeight="1">
      <c r="A77" s="21" t="s">
        <v>114</v>
      </c>
      <c r="B77" s="8" t="s">
        <v>6</v>
      </c>
      <c r="C77" s="6" t="s">
        <v>13</v>
      </c>
      <c r="D77" s="6" t="s">
        <v>18</v>
      </c>
      <c r="E77" s="20" t="s">
        <v>113</v>
      </c>
      <c r="F77" s="20">
        <v>200</v>
      </c>
      <c r="G77" s="18">
        <f>200000+309855+59030.8+185913</f>
        <v>754798.8</v>
      </c>
    </row>
    <row r="78" spans="1:7" s="3" customFormat="1" ht="96" customHeight="1">
      <c r="A78" s="21" t="s">
        <v>137</v>
      </c>
      <c r="B78" s="8" t="s">
        <v>6</v>
      </c>
      <c r="C78" s="6" t="s">
        <v>13</v>
      </c>
      <c r="D78" s="6" t="s">
        <v>18</v>
      </c>
      <c r="E78" s="20" t="s">
        <v>136</v>
      </c>
      <c r="F78" s="20">
        <v>200</v>
      </c>
      <c r="G78" s="18">
        <f>3511660+75000+301643.79+285074.29</f>
        <v>4173378.08</v>
      </c>
    </row>
    <row r="79" spans="1:7" s="3" customFormat="1" ht="75.75" customHeight="1">
      <c r="A79" s="21" t="s">
        <v>143</v>
      </c>
      <c r="B79" s="8" t="s">
        <v>6</v>
      </c>
      <c r="C79" s="6" t="s">
        <v>13</v>
      </c>
      <c r="D79" s="6" t="s">
        <v>18</v>
      </c>
      <c r="E79" s="20" t="s">
        <v>144</v>
      </c>
      <c r="F79" s="20">
        <v>200</v>
      </c>
      <c r="G79" s="18">
        <f>2200000</f>
        <v>2200000</v>
      </c>
    </row>
    <row r="80" spans="1:7" s="3" customFormat="1" ht="113.25" customHeight="1">
      <c r="A80" s="21" t="s">
        <v>152</v>
      </c>
      <c r="B80" s="8" t="s">
        <v>6</v>
      </c>
      <c r="C80" s="6" t="s">
        <v>13</v>
      </c>
      <c r="D80" s="6" t="s">
        <v>18</v>
      </c>
      <c r="E80" s="20" t="s">
        <v>145</v>
      </c>
      <c r="F80" s="20">
        <v>200</v>
      </c>
      <c r="G80" s="18">
        <f>650000+139280</f>
        <v>789280</v>
      </c>
    </row>
    <row r="81" spans="1:7" s="3" customFormat="1" ht="77.25" customHeight="1">
      <c r="A81" s="21" t="s">
        <v>146</v>
      </c>
      <c r="B81" s="8" t="s">
        <v>6</v>
      </c>
      <c r="C81" s="6" t="s">
        <v>13</v>
      </c>
      <c r="D81" s="6" t="s">
        <v>18</v>
      </c>
      <c r="E81" s="20" t="s">
        <v>147</v>
      </c>
      <c r="F81" s="20">
        <v>200</v>
      </c>
      <c r="G81" s="18">
        <f>4300000+1480596.03+447015.38</f>
        <v>6227611.41</v>
      </c>
    </row>
    <row r="82" spans="1:7" s="3" customFormat="1" ht="95.25" customHeight="1">
      <c r="A82" s="21" t="s">
        <v>148</v>
      </c>
      <c r="B82" s="8" t="s">
        <v>6</v>
      </c>
      <c r="C82" s="6" t="s">
        <v>13</v>
      </c>
      <c r="D82" s="6" t="s">
        <v>18</v>
      </c>
      <c r="E82" s="20" t="s">
        <v>150</v>
      </c>
      <c r="F82" s="20">
        <v>200</v>
      </c>
      <c r="G82" s="18">
        <f>218000</f>
        <v>218000</v>
      </c>
    </row>
    <row r="83" spans="1:7" s="3" customFormat="1" ht="77.25" customHeight="1">
      <c r="A83" s="21" t="s">
        <v>149</v>
      </c>
      <c r="B83" s="8" t="s">
        <v>6</v>
      </c>
      <c r="C83" s="6" t="s">
        <v>13</v>
      </c>
      <c r="D83" s="6" t="s">
        <v>18</v>
      </c>
      <c r="E83" s="20" t="s">
        <v>151</v>
      </c>
      <c r="F83" s="20">
        <v>200</v>
      </c>
      <c r="G83" s="18">
        <f>86000</f>
        <v>86000</v>
      </c>
    </row>
    <row r="84" spans="1:7" s="3" customFormat="1" ht="77.25" customHeight="1">
      <c r="A84" s="21" t="s">
        <v>169</v>
      </c>
      <c r="B84" s="8" t="s">
        <v>6</v>
      </c>
      <c r="C84" s="6" t="s">
        <v>13</v>
      </c>
      <c r="D84" s="6" t="s">
        <v>18</v>
      </c>
      <c r="E84" s="20" t="s">
        <v>168</v>
      </c>
      <c r="F84" s="20">
        <v>200</v>
      </c>
      <c r="G84" s="18">
        <f>190000+148093.47+168916.8</f>
        <v>507010.26999999996</v>
      </c>
    </row>
    <row r="85" spans="1:7" s="3" customFormat="1" ht="102.75" customHeight="1">
      <c r="A85" s="21" t="s">
        <v>276</v>
      </c>
      <c r="B85" s="8" t="s">
        <v>6</v>
      </c>
      <c r="C85" s="6" t="s">
        <v>13</v>
      </c>
      <c r="D85" s="6" t="s">
        <v>18</v>
      </c>
      <c r="E85" s="20" t="s">
        <v>277</v>
      </c>
      <c r="F85" s="20">
        <v>200</v>
      </c>
      <c r="G85" s="18">
        <f>870883.64</f>
        <v>870883.64</v>
      </c>
    </row>
    <row r="86" spans="1:7" s="3" customFormat="1" ht="63" customHeight="1">
      <c r="A86" s="21" t="s">
        <v>284</v>
      </c>
      <c r="B86" s="8" t="s">
        <v>6</v>
      </c>
      <c r="C86" s="6" t="s">
        <v>13</v>
      </c>
      <c r="D86" s="6" t="s">
        <v>18</v>
      </c>
      <c r="E86" s="20" t="s">
        <v>285</v>
      </c>
      <c r="F86" s="20">
        <v>200</v>
      </c>
      <c r="G86" s="18">
        <v>276286.67</v>
      </c>
    </row>
    <row r="87" spans="1:7" s="3" customFormat="1" ht="77.25" customHeight="1">
      <c r="A87" s="21" t="s">
        <v>187</v>
      </c>
      <c r="B87" s="8" t="s">
        <v>6</v>
      </c>
      <c r="C87" s="6" t="s">
        <v>13</v>
      </c>
      <c r="D87" s="6" t="s">
        <v>18</v>
      </c>
      <c r="E87" s="20" t="s">
        <v>186</v>
      </c>
      <c r="F87" s="20">
        <v>400</v>
      </c>
      <c r="G87" s="18">
        <f>831140</f>
        <v>831140</v>
      </c>
    </row>
    <row r="88" spans="1:7" s="3" customFormat="1" ht="114" customHeight="1">
      <c r="A88" s="21" t="s">
        <v>217</v>
      </c>
      <c r="B88" s="8" t="s">
        <v>6</v>
      </c>
      <c r="C88" s="6" t="s">
        <v>13</v>
      </c>
      <c r="D88" s="6" t="s">
        <v>18</v>
      </c>
      <c r="E88" s="20" t="s">
        <v>216</v>
      </c>
      <c r="F88" s="20">
        <v>400</v>
      </c>
      <c r="G88" s="18">
        <f>175000</f>
        <v>175000</v>
      </c>
    </row>
    <row r="89" spans="1:7" s="3" customFormat="1" ht="136.5" customHeight="1">
      <c r="A89" s="21" t="s">
        <v>242</v>
      </c>
      <c r="B89" s="8" t="s">
        <v>6</v>
      </c>
      <c r="C89" s="6" t="s">
        <v>13</v>
      </c>
      <c r="D89" s="6" t="s">
        <v>18</v>
      </c>
      <c r="E89" s="20" t="s">
        <v>241</v>
      </c>
      <c r="F89" s="20">
        <v>400</v>
      </c>
      <c r="G89" s="18">
        <f>50000+114255.6</f>
        <v>164255.6</v>
      </c>
    </row>
    <row r="90" spans="1:7" s="3" customFormat="1" ht="117" customHeight="1">
      <c r="A90" s="22" t="s">
        <v>127</v>
      </c>
      <c r="B90" s="8" t="s">
        <v>6</v>
      </c>
      <c r="C90" s="6" t="s">
        <v>125</v>
      </c>
      <c r="D90" s="6" t="s">
        <v>18</v>
      </c>
      <c r="E90" s="20" t="s">
        <v>126</v>
      </c>
      <c r="F90" s="20">
        <v>200</v>
      </c>
      <c r="G90" s="18">
        <f>218840-1063.26</f>
        <v>217776.74</v>
      </c>
    </row>
    <row r="91" spans="1:7" s="3" customFormat="1" ht="117" customHeight="1">
      <c r="A91" s="22" t="s">
        <v>258</v>
      </c>
      <c r="B91" s="8" t="s">
        <v>6</v>
      </c>
      <c r="C91" s="6" t="s">
        <v>125</v>
      </c>
      <c r="D91" s="6" t="s">
        <v>18</v>
      </c>
      <c r="E91" s="20" t="s">
        <v>257</v>
      </c>
      <c r="F91" s="20">
        <v>200</v>
      </c>
      <c r="G91" s="18">
        <f>59380+26500+172864.7</f>
        <v>258744.7</v>
      </c>
    </row>
    <row r="92" spans="1:7" s="3" customFormat="1" ht="92.25" customHeight="1">
      <c r="A92" s="22" t="s">
        <v>199</v>
      </c>
      <c r="B92" s="8" t="s">
        <v>6</v>
      </c>
      <c r="C92" s="6" t="s">
        <v>125</v>
      </c>
      <c r="D92" s="6" t="s">
        <v>18</v>
      </c>
      <c r="E92" s="20" t="s">
        <v>194</v>
      </c>
      <c r="F92" s="20">
        <v>200</v>
      </c>
      <c r="G92" s="18">
        <f>21000</f>
        <v>21000</v>
      </c>
    </row>
    <row r="93" spans="1:7" s="3" customFormat="1" ht="94.5" customHeight="1">
      <c r="A93" s="22" t="s">
        <v>200</v>
      </c>
      <c r="B93" s="8" t="s">
        <v>6</v>
      </c>
      <c r="C93" s="6" t="s">
        <v>125</v>
      </c>
      <c r="D93" s="6" t="s">
        <v>18</v>
      </c>
      <c r="E93" s="20" t="s">
        <v>195</v>
      </c>
      <c r="F93" s="20">
        <v>200</v>
      </c>
      <c r="G93" s="18">
        <f>21000</f>
        <v>21000</v>
      </c>
    </row>
    <row r="94" spans="1:7" s="3" customFormat="1" ht="78.75" customHeight="1">
      <c r="A94" s="22" t="s">
        <v>201</v>
      </c>
      <c r="B94" s="8" t="s">
        <v>6</v>
      </c>
      <c r="C94" s="6" t="s">
        <v>125</v>
      </c>
      <c r="D94" s="6" t="s">
        <v>18</v>
      </c>
      <c r="E94" s="20" t="s">
        <v>196</v>
      </c>
      <c r="F94" s="20">
        <v>200</v>
      </c>
      <c r="G94" s="18">
        <f>21000</f>
        <v>21000</v>
      </c>
    </row>
    <row r="95" spans="1:7" s="3" customFormat="1" ht="99" customHeight="1">
      <c r="A95" s="22" t="s">
        <v>202</v>
      </c>
      <c r="B95" s="8" t="s">
        <v>6</v>
      </c>
      <c r="C95" s="6" t="s">
        <v>125</v>
      </c>
      <c r="D95" s="6" t="s">
        <v>18</v>
      </c>
      <c r="E95" s="20" t="s">
        <v>197</v>
      </c>
      <c r="F95" s="20">
        <v>200</v>
      </c>
      <c r="G95" s="18">
        <f>21000</f>
        <v>21000</v>
      </c>
    </row>
    <row r="96" spans="1:7" s="3" customFormat="1" ht="92.25" customHeight="1">
      <c r="A96" s="22" t="s">
        <v>203</v>
      </c>
      <c r="B96" s="8" t="s">
        <v>6</v>
      </c>
      <c r="C96" s="6" t="s">
        <v>125</v>
      </c>
      <c r="D96" s="6" t="s">
        <v>18</v>
      </c>
      <c r="E96" s="20" t="s">
        <v>198</v>
      </c>
      <c r="F96" s="20">
        <v>200</v>
      </c>
      <c r="G96" s="18">
        <f>21000</f>
        <v>21000</v>
      </c>
    </row>
    <row r="97" spans="1:7" s="3" customFormat="1" ht="137.25" customHeight="1">
      <c r="A97" s="22" t="s">
        <v>219</v>
      </c>
      <c r="B97" s="8" t="s">
        <v>6</v>
      </c>
      <c r="C97" s="6" t="s">
        <v>125</v>
      </c>
      <c r="D97" s="6" t="s">
        <v>18</v>
      </c>
      <c r="E97" s="20" t="s">
        <v>218</v>
      </c>
      <c r="F97" s="20">
        <v>200</v>
      </c>
      <c r="G97" s="18">
        <f>39212.55</f>
        <v>39212.55</v>
      </c>
    </row>
    <row r="98" spans="1:7" s="3" customFormat="1" ht="57.75" customHeight="1">
      <c r="A98" s="22" t="s">
        <v>166</v>
      </c>
      <c r="B98" s="8" t="s">
        <v>6</v>
      </c>
      <c r="C98" s="6" t="s">
        <v>13</v>
      </c>
      <c r="D98" s="6" t="s">
        <v>18</v>
      </c>
      <c r="E98" s="20" t="s">
        <v>167</v>
      </c>
      <c r="F98" s="20">
        <v>200</v>
      </c>
      <c r="G98" s="18">
        <f>2020202.02+1063.26-131265.28-75440.4</f>
        <v>1814559.6</v>
      </c>
    </row>
    <row r="99" spans="1:7" s="3" customFormat="1" ht="114" customHeight="1">
      <c r="A99" s="22" t="s">
        <v>209</v>
      </c>
      <c r="B99" s="8" t="s">
        <v>6</v>
      </c>
      <c r="C99" s="6" t="s">
        <v>13</v>
      </c>
      <c r="D99" s="6" t="s">
        <v>18</v>
      </c>
      <c r="E99" s="20" t="s">
        <v>204</v>
      </c>
      <c r="F99" s="20">
        <v>200</v>
      </c>
      <c r="G99" s="18">
        <f>1058000-37030</f>
        <v>1020970</v>
      </c>
    </row>
    <row r="100" spans="1:7" s="3" customFormat="1" ht="116.25" customHeight="1">
      <c r="A100" s="22" t="s">
        <v>210</v>
      </c>
      <c r="B100" s="8" t="s">
        <v>6</v>
      </c>
      <c r="C100" s="6" t="s">
        <v>13</v>
      </c>
      <c r="D100" s="6" t="s">
        <v>18</v>
      </c>
      <c r="E100" s="20" t="s">
        <v>205</v>
      </c>
      <c r="F100" s="20">
        <v>200</v>
      </c>
      <c r="G100" s="18">
        <f>1058000-5290</f>
        <v>1052710</v>
      </c>
    </row>
    <row r="101" spans="1:7" s="3" customFormat="1" ht="113.25" customHeight="1">
      <c r="A101" s="22" t="s">
        <v>211</v>
      </c>
      <c r="B101" s="8" t="s">
        <v>6</v>
      </c>
      <c r="C101" s="6" t="s">
        <v>13</v>
      </c>
      <c r="D101" s="6" t="s">
        <v>18</v>
      </c>
      <c r="E101" s="20" t="s">
        <v>206</v>
      </c>
      <c r="F101" s="20">
        <v>200</v>
      </c>
      <c r="G101" s="18">
        <f>1058000-195730</f>
        <v>862270</v>
      </c>
    </row>
    <row r="102" spans="1:7" s="3" customFormat="1" ht="114.75" customHeight="1">
      <c r="A102" s="22" t="s">
        <v>212</v>
      </c>
      <c r="B102" s="8" t="s">
        <v>6</v>
      </c>
      <c r="C102" s="6" t="s">
        <v>13</v>
      </c>
      <c r="D102" s="6" t="s">
        <v>18</v>
      </c>
      <c r="E102" s="20" t="s">
        <v>207</v>
      </c>
      <c r="F102" s="20">
        <v>200</v>
      </c>
      <c r="G102" s="18">
        <f>1058000-248630</f>
        <v>809370</v>
      </c>
    </row>
    <row r="103" spans="1:7" s="3" customFormat="1" ht="117" customHeight="1">
      <c r="A103" s="22" t="s">
        <v>213</v>
      </c>
      <c r="B103" s="8" t="s">
        <v>6</v>
      </c>
      <c r="C103" s="6" t="s">
        <v>13</v>
      </c>
      <c r="D103" s="6" t="s">
        <v>18</v>
      </c>
      <c r="E103" s="20" t="s">
        <v>208</v>
      </c>
      <c r="F103" s="20">
        <v>200</v>
      </c>
      <c r="G103" s="18">
        <f>1058000-195730</f>
        <v>862270</v>
      </c>
    </row>
    <row r="104" spans="1:7" ht="57.75" customHeight="1">
      <c r="A104" s="19" t="s">
        <v>30</v>
      </c>
      <c r="B104" s="6" t="s">
        <v>6</v>
      </c>
      <c r="C104" s="6" t="s">
        <v>19</v>
      </c>
      <c r="D104" s="6" t="s">
        <v>19</v>
      </c>
      <c r="E104" s="20" t="s">
        <v>29</v>
      </c>
      <c r="F104" s="20">
        <v>600</v>
      </c>
      <c r="G104" s="18">
        <f>33440+40600</f>
        <v>74040</v>
      </c>
    </row>
    <row r="105" spans="1:7" ht="58.5" customHeight="1">
      <c r="A105" s="21" t="s">
        <v>24</v>
      </c>
      <c r="B105" s="6" t="s">
        <v>6</v>
      </c>
      <c r="C105" s="6" t="s">
        <v>19</v>
      </c>
      <c r="D105" s="6" t="s">
        <v>19</v>
      </c>
      <c r="E105" s="20" t="s">
        <v>31</v>
      </c>
      <c r="F105" s="20">
        <v>600</v>
      </c>
      <c r="G105" s="18">
        <f>5280</f>
        <v>5280</v>
      </c>
    </row>
    <row r="106" spans="1:7" ht="78" customHeight="1">
      <c r="A106" s="22" t="s">
        <v>26</v>
      </c>
      <c r="B106" s="6" t="s">
        <v>6</v>
      </c>
      <c r="C106" s="6" t="s">
        <v>16</v>
      </c>
      <c r="D106" s="6" t="s">
        <v>10</v>
      </c>
      <c r="E106" s="20" t="s">
        <v>34</v>
      </c>
      <c r="F106" s="20">
        <v>600</v>
      </c>
      <c r="G106" s="18">
        <f>17969159.38+629176.57+58822.04+919756.28</f>
        <v>19576914.27</v>
      </c>
    </row>
    <row r="107" spans="1:7" ht="61.5" customHeight="1">
      <c r="A107" s="21" t="s">
        <v>74</v>
      </c>
      <c r="B107" s="6" t="s">
        <v>6</v>
      </c>
      <c r="C107" s="6" t="s">
        <v>16</v>
      </c>
      <c r="D107" s="6" t="s">
        <v>10</v>
      </c>
      <c r="E107" s="20" t="s">
        <v>32</v>
      </c>
      <c r="F107" s="20">
        <v>600</v>
      </c>
      <c r="G107" s="18">
        <f>618928-55125+35000</f>
        <v>598803</v>
      </c>
    </row>
    <row r="108" spans="1:7" ht="79.5" customHeight="1">
      <c r="A108" s="22" t="s">
        <v>91</v>
      </c>
      <c r="B108" s="6" t="s">
        <v>6</v>
      </c>
      <c r="C108" s="6" t="s">
        <v>16</v>
      </c>
      <c r="D108" s="6" t="s">
        <v>10</v>
      </c>
      <c r="E108" s="20" t="s">
        <v>92</v>
      </c>
      <c r="F108" s="20">
        <v>600</v>
      </c>
      <c r="G108" s="18">
        <f>150000</f>
        <v>150000</v>
      </c>
    </row>
    <row r="109" spans="1:7" ht="112.5" customHeight="1">
      <c r="A109" s="21" t="s">
        <v>115</v>
      </c>
      <c r="B109" s="6" t="s">
        <v>6</v>
      </c>
      <c r="C109" s="6" t="s">
        <v>16</v>
      </c>
      <c r="D109" s="6" t="s">
        <v>10</v>
      </c>
      <c r="E109" s="20" t="s">
        <v>116</v>
      </c>
      <c r="F109" s="20">
        <v>600</v>
      </c>
      <c r="G109" s="18">
        <f>6959284-478339+468543.76</f>
        <v>6949488.76</v>
      </c>
    </row>
    <row r="110" spans="1:7" ht="115.5" customHeight="1">
      <c r="A110" s="22" t="s">
        <v>153</v>
      </c>
      <c r="B110" s="6" t="s">
        <v>6</v>
      </c>
      <c r="C110" s="6" t="s">
        <v>16</v>
      </c>
      <c r="D110" s="6" t="s">
        <v>10</v>
      </c>
      <c r="E110" s="20" t="s">
        <v>35</v>
      </c>
      <c r="F110" s="20">
        <v>600</v>
      </c>
      <c r="G110" s="18">
        <f>1121650.92</f>
        <v>1121650.92</v>
      </c>
    </row>
    <row r="111" spans="1:8" ht="78.75" customHeight="1">
      <c r="A111" s="22" t="s">
        <v>164</v>
      </c>
      <c r="B111" s="6" t="s">
        <v>6</v>
      </c>
      <c r="C111" s="6" t="s">
        <v>16</v>
      </c>
      <c r="D111" s="6" t="s">
        <v>10</v>
      </c>
      <c r="E111" s="20" t="s">
        <v>165</v>
      </c>
      <c r="F111" s="20">
        <v>600</v>
      </c>
      <c r="G111" s="18">
        <f>1328100+69900+526315.79</f>
        <v>1924315.79</v>
      </c>
      <c r="H111" s="33"/>
    </row>
    <row r="112" spans="1:8" ht="105" customHeight="1">
      <c r="A112" s="22" t="s">
        <v>279</v>
      </c>
      <c r="B112" s="6" t="s">
        <v>6</v>
      </c>
      <c r="C112" s="6" t="s">
        <v>16</v>
      </c>
      <c r="D112" s="6" t="s">
        <v>10</v>
      </c>
      <c r="E112" s="20" t="s">
        <v>278</v>
      </c>
      <c r="F112" s="20">
        <v>600</v>
      </c>
      <c r="G112" s="18">
        <v>15080</v>
      </c>
      <c r="H112" s="33"/>
    </row>
    <row r="113" spans="1:7" ht="59.25" customHeight="1">
      <c r="A113" s="22" t="s">
        <v>158</v>
      </c>
      <c r="B113" s="6" t="s">
        <v>6</v>
      </c>
      <c r="C113" s="6" t="s">
        <v>20</v>
      </c>
      <c r="D113" s="6" t="s">
        <v>10</v>
      </c>
      <c r="E113" s="20" t="s">
        <v>36</v>
      </c>
      <c r="F113" s="20">
        <v>200</v>
      </c>
      <c r="G113" s="18">
        <f>2277+525-1003.29</f>
        <v>1798.71</v>
      </c>
    </row>
    <row r="114" spans="1:7" ht="57" customHeight="1">
      <c r="A114" s="22" t="s">
        <v>67</v>
      </c>
      <c r="B114" s="6" t="s">
        <v>6</v>
      </c>
      <c r="C114" s="6" t="s">
        <v>20</v>
      </c>
      <c r="D114" s="6" t="s">
        <v>10</v>
      </c>
      <c r="E114" s="20" t="s">
        <v>36</v>
      </c>
      <c r="F114" s="20">
        <v>300</v>
      </c>
      <c r="G114" s="18">
        <f>248536.2+5271.6-1536</f>
        <v>252271.80000000002</v>
      </c>
    </row>
    <row r="115" spans="1:7" ht="96" customHeight="1">
      <c r="A115" s="21" t="s">
        <v>99</v>
      </c>
      <c r="B115" s="8" t="s">
        <v>6</v>
      </c>
      <c r="C115" s="6" t="s">
        <v>20</v>
      </c>
      <c r="D115" s="6" t="s">
        <v>18</v>
      </c>
      <c r="E115" s="20" t="s">
        <v>100</v>
      </c>
      <c r="F115" s="20">
        <v>200</v>
      </c>
      <c r="G115" s="18">
        <f>65000</f>
        <v>65000</v>
      </c>
    </row>
    <row r="116" spans="1:7" ht="60.75" customHeight="1">
      <c r="A116" s="22" t="s">
        <v>25</v>
      </c>
      <c r="B116" s="6" t="s">
        <v>6</v>
      </c>
      <c r="C116" s="6" t="s">
        <v>14</v>
      </c>
      <c r="D116" s="6" t="s">
        <v>11</v>
      </c>
      <c r="E116" s="20" t="s">
        <v>33</v>
      </c>
      <c r="F116" s="20">
        <v>200</v>
      </c>
      <c r="G116" s="18">
        <f>77000-5800</f>
        <v>71200</v>
      </c>
    </row>
    <row r="117" spans="1:7" s="39" customFormat="1" ht="58.5" customHeight="1">
      <c r="A117" s="36" t="s">
        <v>101</v>
      </c>
      <c r="B117" s="13" t="s">
        <v>102</v>
      </c>
      <c r="C117" s="13" t="s">
        <v>7</v>
      </c>
      <c r="D117" s="13" t="s">
        <v>7</v>
      </c>
      <c r="E117" s="37" t="s">
        <v>8</v>
      </c>
      <c r="F117" s="38" t="s">
        <v>9</v>
      </c>
      <c r="G117" s="14">
        <f>SUM(G118:G122)</f>
        <v>526076.1699999999</v>
      </c>
    </row>
    <row r="118" spans="1:7" s="39" customFormat="1" ht="78" customHeight="1">
      <c r="A118" s="22" t="s">
        <v>138</v>
      </c>
      <c r="B118" s="8" t="s">
        <v>102</v>
      </c>
      <c r="C118" s="6" t="s">
        <v>10</v>
      </c>
      <c r="D118" s="6" t="s">
        <v>15</v>
      </c>
      <c r="E118" s="20" t="s">
        <v>134</v>
      </c>
      <c r="F118" s="20">
        <v>200</v>
      </c>
      <c r="G118" s="18">
        <f>25000+9000</f>
        <v>34000</v>
      </c>
    </row>
    <row r="119" spans="1:7" s="39" customFormat="1" ht="115.5" customHeight="1">
      <c r="A119" s="21" t="s">
        <v>139</v>
      </c>
      <c r="B119" s="8" t="s">
        <v>102</v>
      </c>
      <c r="C119" s="6" t="s">
        <v>10</v>
      </c>
      <c r="D119" s="6" t="s">
        <v>15</v>
      </c>
      <c r="E119" s="20" t="s">
        <v>135</v>
      </c>
      <c r="F119" s="20">
        <v>200</v>
      </c>
      <c r="G119" s="18">
        <f>90000+70000+50000</f>
        <v>210000</v>
      </c>
    </row>
    <row r="120" spans="1:7" s="39" customFormat="1" ht="60.75" customHeight="1">
      <c r="A120" s="21" t="s">
        <v>288</v>
      </c>
      <c r="B120" s="6" t="s">
        <v>102</v>
      </c>
      <c r="C120" s="6" t="s">
        <v>10</v>
      </c>
      <c r="D120" s="6" t="s">
        <v>15</v>
      </c>
      <c r="E120" s="20" t="s">
        <v>83</v>
      </c>
      <c r="F120" s="20">
        <v>200</v>
      </c>
      <c r="G120" s="18">
        <f>4400</f>
        <v>4400</v>
      </c>
    </row>
    <row r="121" spans="1:7" s="3" customFormat="1" ht="39.75" customHeight="1">
      <c r="A121" s="19" t="s">
        <v>82</v>
      </c>
      <c r="B121" s="6" t="s">
        <v>102</v>
      </c>
      <c r="C121" s="6" t="s">
        <v>10</v>
      </c>
      <c r="D121" s="6" t="s">
        <v>15</v>
      </c>
      <c r="E121" s="20" t="s">
        <v>83</v>
      </c>
      <c r="F121" s="20">
        <v>800</v>
      </c>
      <c r="G121" s="18">
        <f>70000+72076.17-4400</f>
        <v>137676.16999999998</v>
      </c>
    </row>
    <row r="122" spans="1:7" s="3" customFormat="1" ht="76.5" customHeight="1">
      <c r="A122" s="22" t="s">
        <v>43</v>
      </c>
      <c r="B122" s="8" t="s">
        <v>102</v>
      </c>
      <c r="C122" s="6" t="s">
        <v>12</v>
      </c>
      <c r="D122" s="6" t="s">
        <v>21</v>
      </c>
      <c r="E122" s="20" t="s">
        <v>44</v>
      </c>
      <c r="F122" s="20">
        <v>200</v>
      </c>
      <c r="G122" s="18">
        <f>60000+50000+30000</f>
        <v>140000</v>
      </c>
    </row>
    <row r="123" spans="1:7" s="16" customFormat="1" ht="41.25" customHeight="1">
      <c r="A123" s="36" t="s">
        <v>103</v>
      </c>
      <c r="B123" s="13" t="s">
        <v>104</v>
      </c>
      <c r="C123" s="13" t="s">
        <v>7</v>
      </c>
      <c r="D123" s="13" t="s">
        <v>7</v>
      </c>
      <c r="E123" s="37" t="s">
        <v>8</v>
      </c>
      <c r="F123" s="38" t="s">
        <v>9</v>
      </c>
      <c r="G123" s="14">
        <f>SUM(G124:G139)</f>
        <v>18206577.529999997</v>
      </c>
    </row>
    <row r="124" spans="1:10" s="3" customFormat="1" ht="91.5" customHeight="1">
      <c r="A124" s="22" t="s">
        <v>124</v>
      </c>
      <c r="B124" s="8" t="s">
        <v>104</v>
      </c>
      <c r="C124" s="6" t="s">
        <v>12</v>
      </c>
      <c r="D124" s="6" t="s">
        <v>110</v>
      </c>
      <c r="E124" s="20" t="s">
        <v>123</v>
      </c>
      <c r="F124" s="8" t="s">
        <v>109</v>
      </c>
      <c r="G124" s="18">
        <f>340000</f>
        <v>340000</v>
      </c>
      <c r="H124" s="32"/>
      <c r="J124" s="32"/>
    </row>
    <row r="125" spans="1:7" ht="96" customHeight="1">
      <c r="A125" s="21" t="s">
        <v>154</v>
      </c>
      <c r="B125" s="8" t="s">
        <v>104</v>
      </c>
      <c r="C125" s="6" t="s">
        <v>12</v>
      </c>
      <c r="D125" s="6" t="s">
        <v>16</v>
      </c>
      <c r="E125" s="20" t="s">
        <v>155</v>
      </c>
      <c r="F125" s="20">
        <v>200</v>
      </c>
      <c r="G125" s="18">
        <f>3514208.08+380014.2-162.28</f>
        <v>3894060.0000000005</v>
      </c>
    </row>
    <row r="126" spans="1:7" ht="62.25" customHeight="1">
      <c r="A126" s="21" t="s">
        <v>47</v>
      </c>
      <c r="B126" s="8" t="s">
        <v>104</v>
      </c>
      <c r="C126" s="6" t="s">
        <v>13</v>
      </c>
      <c r="D126" s="6" t="s">
        <v>10</v>
      </c>
      <c r="E126" s="20" t="s">
        <v>48</v>
      </c>
      <c r="F126" s="20">
        <v>200</v>
      </c>
      <c r="G126" s="18">
        <f>150000+129836.7+158713.75-8713.75</f>
        <v>429836.7</v>
      </c>
    </row>
    <row r="127" spans="1:7" ht="93.75" customHeight="1">
      <c r="A127" s="21" t="s">
        <v>49</v>
      </c>
      <c r="B127" s="8" t="s">
        <v>104</v>
      </c>
      <c r="C127" s="6" t="s">
        <v>13</v>
      </c>
      <c r="D127" s="6" t="s">
        <v>10</v>
      </c>
      <c r="E127" s="20" t="s">
        <v>50</v>
      </c>
      <c r="F127" s="20">
        <v>200</v>
      </c>
      <c r="G127" s="18">
        <f>1000000-55567.44-166162.18+10383.17</f>
        <v>788653.5500000002</v>
      </c>
    </row>
    <row r="128" spans="1:7" ht="59.25" customHeight="1">
      <c r="A128" s="21" t="s">
        <v>51</v>
      </c>
      <c r="B128" s="8" t="s">
        <v>104</v>
      </c>
      <c r="C128" s="6" t="s">
        <v>13</v>
      </c>
      <c r="D128" s="6" t="s">
        <v>10</v>
      </c>
      <c r="E128" s="20" t="s">
        <v>52</v>
      </c>
      <c r="F128" s="20">
        <v>200</v>
      </c>
      <c r="G128" s="18">
        <f>107179.2-11358.3</f>
        <v>95820.9</v>
      </c>
    </row>
    <row r="129" spans="1:7" ht="208.5" customHeight="1">
      <c r="A129" s="21" t="s">
        <v>97</v>
      </c>
      <c r="B129" s="8" t="s">
        <v>104</v>
      </c>
      <c r="C129" s="6" t="s">
        <v>13</v>
      </c>
      <c r="D129" s="6" t="s">
        <v>10</v>
      </c>
      <c r="E129" s="20" t="s">
        <v>98</v>
      </c>
      <c r="F129" s="20">
        <v>800</v>
      </c>
      <c r="G129" s="18">
        <f>465916.72-462673.95+663837.93</f>
        <v>667080.7</v>
      </c>
    </row>
    <row r="130" spans="1:7" ht="62.25" customHeight="1">
      <c r="A130" s="22" t="s">
        <v>85</v>
      </c>
      <c r="B130" s="8" t="s">
        <v>104</v>
      </c>
      <c r="C130" s="6" t="s">
        <v>13</v>
      </c>
      <c r="D130" s="6" t="s">
        <v>11</v>
      </c>
      <c r="E130" s="20" t="s">
        <v>87</v>
      </c>
      <c r="F130" s="20">
        <v>200</v>
      </c>
      <c r="G130" s="18">
        <f>353572+243308.48+251933.33-58500+170686+157240+177520.48+250000+397690.48+123500+110000+730073.41-45972-5296.92-119691.08-123140+100416.53</f>
        <v>2713340.71</v>
      </c>
    </row>
    <row r="131" spans="1:7" ht="114.75" customHeight="1">
      <c r="A131" s="21" t="s">
        <v>86</v>
      </c>
      <c r="B131" s="8" t="s">
        <v>104</v>
      </c>
      <c r="C131" s="6" t="s">
        <v>13</v>
      </c>
      <c r="D131" s="6" t="s">
        <v>11</v>
      </c>
      <c r="E131" s="20" t="s">
        <v>88</v>
      </c>
      <c r="F131" s="20">
        <v>200</v>
      </c>
      <c r="G131" s="18">
        <f>300000-73510.82-164378.63-17666.11+40000+45972</f>
        <v>130416.43999999999</v>
      </c>
    </row>
    <row r="132" spans="1:7" ht="96" customHeight="1">
      <c r="A132" s="21" t="s">
        <v>269</v>
      </c>
      <c r="B132" s="8" t="s">
        <v>104</v>
      </c>
      <c r="C132" s="6" t="s">
        <v>13</v>
      </c>
      <c r="D132" s="6" t="s">
        <v>11</v>
      </c>
      <c r="E132" s="20" t="s">
        <v>268</v>
      </c>
      <c r="F132" s="20">
        <v>200</v>
      </c>
      <c r="G132" s="18">
        <f>413390.31-22334.31+123140</f>
        <v>514196</v>
      </c>
    </row>
    <row r="133" spans="1:7" ht="135.75" customHeight="1">
      <c r="A133" s="21" t="s">
        <v>221</v>
      </c>
      <c r="B133" s="8" t="s">
        <v>104</v>
      </c>
      <c r="C133" s="6" t="s">
        <v>13</v>
      </c>
      <c r="D133" s="6" t="s">
        <v>11</v>
      </c>
      <c r="E133" s="20" t="s">
        <v>220</v>
      </c>
      <c r="F133" s="20">
        <v>400</v>
      </c>
      <c r="G133" s="18">
        <f>333933.34+36507.26-32759.62</f>
        <v>337680.98000000004</v>
      </c>
    </row>
    <row r="134" spans="1:7" ht="58.5" customHeight="1">
      <c r="A134" s="21" t="s">
        <v>271</v>
      </c>
      <c r="B134" s="8" t="s">
        <v>104</v>
      </c>
      <c r="C134" s="6" t="s">
        <v>13</v>
      </c>
      <c r="D134" s="6" t="s">
        <v>11</v>
      </c>
      <c r="E134" s="20" t="s">
        <v>270</v>
      </c>
      <c r="F134" s="20">
        <v>200</v>
      </c>
      <c r="G134" s="18">
        <f>4647380.1</f>
        <v>4647380.1</v>
      </c>
    </row>
    <row r="135" spans="1:7" ht="95.25" customHeight="1">
      <c r="A135" s="21" t="s">
        <v>53</v>
      </c>
      <c r="B135" s="8" t="s">
        <v>104</v>
      </c>
      <c r="C135" s="6" t="s">
        <v>13</v>
      </c>
      <c r="D135" s="6" t="s">
        <v>11</v>
      </c>
      <c r="E135" s="20" t="s">
        <v>54</v>
      </c>
      <c r="F135" s="20">
        <v>800</v>
      </c>
      <c r="G135" s="18">
        <f>2400000</f>
        <v>2400000</v>
      </c>
    </row>
    <row r="136" spans="1:7" ht="58.5" customHeight="1">
      <c r="A136" s="23" t="s">
        <v>245</v>
      </c>
      <c r="B136" s="8" t="s">
        <v>104</v>
      </c>
      <c r="C136" s="6" t="s">
        <v>13</v>
      </c>
      <c r="D136" s="6" t="s">
        <v>11</v>
      </c>
      <c r="E136" s="20" t="s">
        <v>243</v>
      </c>
      <c r="F136" s="20">
        <v>800</v>
      </c>
      <c r="G136" s="18">
        <v>50000</v>
      </c>
    </row>
    <row r="137" spans="1:7" ht="60" customHeight="1">
      <c r="A137" s="24" t="s">
        <v>246</v>
      </c>
      <c r="B137" s="47" t="s">
        <v>104</v>
      </c>
      <c r="C137" s="25" t="s">
        <v>13</v>
      </c>
      <c r="D137" s="25" t="s">
        <v>11</v>
      </c>
      <c r="E137" s="27" t="s">
        <v>244</v>
      </c>
      <c r="F137" s="27">
        <v>800</v>
      </c>
      <c r="G137" s="28">
        <v>50000</v>
      </c>
    </row>
    <row r="138" spans="1:7" ht="58.5" customHeight="1">
      <c r="A138" s="21" t="s">
        <v>112</v>
      </c>
      <c r="B138" s="8" t="s">
        <v>104</v>
      </c>
      <c r="C138" s="6" t="s">
        <v>13</v>
      </c>
      <c r="D138" s="6" t="s">
        <v>18</v>
      </c>
      <c r="E138" s="20" t="s">
        <v>111</v>
      </c>
      <c r="F138" s="20">
        <v>200</v>
      </c>
      <c r="G138" s="18">
        <f>430803+272419.25-84006.45-1362.1</f>
        <v>617853.7000000001</v>
      </c>
    </row>
    <row r="139" spans="1:7" ht="78.75" customHeight="1">
      <c r="A139" s="21" t="s">
        <v>223</v>
      </c>
      <c r="B139" s="8" t="s">
        <v>104</v>
      </c>
      <c r="C139" s="6" t="s">
        <v>13</v>
      </c>
      <c r="D139" s="6" t="s">
        <v>18</v>
      </c>
      <c r="E139" s="20" t="s">
        <v>222</v>
      </c>
      <c r="F139" s="20">
        <v>200</v>
      </c>
      <c r="G139" s="18">
        <f>410566.67+119691.08</f>
        <v>530257.75</v>
      </c>
    </row>
    <row r="140" spans="1:7" s="16" customFormat="1" ht="37.5" customHeight="1">
      <c r="A140" s="40" t="s">
        <v>170</v>
      </c>
      <c r="B140" s="37">
        <v>810</v>
      </c>
      <c r="C140" s="13" t="s">
        <v>7</v>
      </c>
      <c r="D140" s="13" t="s">
        <v>7</v>
      </c>
      <c r="E140" s="13" t="s">
        <v>8</v>
      </c>
      <c r="F140" s="13" t="s">
        <v>9</v>
      </c>
      <c r="G140" s="41">
        <f>SUM(G141:G145)</f>
        <v>3207743.21</v>
      </c>
    </row>
    <row r="141" spans="1:7" ht="115.5" customHeight="1">
      <c r="A141" s="22" t="s">
        <v>224</v>
      </c>
      <c r="B141" s="20">
        <v>810</v>
      </c>
      <c r="C141" s="6" t="s">
        <v>10</v>
      </c>
      <c r="D141" s="6" t="s">
        <v>11</v>
      </c>
      <c r="E141" s="20" t="s">
        <v>60</v>
      </c>
      <c r="F141" s="20">
        <v>100</v>
      </c>
      <c r="G141" s="42">
        <f>1021096.46+23229.95+63425.77</f>
        <v>1107752.18</v>
      </c>
    </row>
    <row r="142" spans="1:7" ht="112.5" customHeight="1">
      <c r="A142" s="22" t="s">
        <v>172</v>
      </c>
      <c r="B142" s="20">
        <v>810</v>
      </c>
      <c r="C142" s="6" t="s">
        <v>10</v>
      </c>
      <c r="D142" s="6" t="s">
        <v>18</v>
      </c>
      <c r="E142" s="20" t="s">
        <v>61</v>
      </c>
      <c r="F142" s="20">
        <v>100</v>
      </c>
      <c r="G142" s="42">
        <f>1544660.77+7522.98+32425.6+33139.49</f>
        <v>1617748.84</v>
      </c>
    </row>
    <row r="143" spans="1:7" ht="75.75" customHeight="1">
      <c r="A143" s="22" t="s">
        <v>173</v>
      </c>
      <c r="B143" s="20">
        <v>810</v>
      </c>
      <c r="C143" s="6" t="s">
        <v>10</v>
      </c>
      <c r="D143" s="6" t="s">
        <v>18</v>
      </c>
      <c r="E143" s="20" t="s">
        <v>61</v>
      </c>
      <c r="F143" s="20">
        <v>200</v>
      </c>
      <c r="G143" s="42">
        <f>239674.96+24249.79</f>
        <v>263924.75</v>
      </c>
    </row>
    <row r="144" spans="1:7" ht="75.75" customHeight="1">
      <c r="A144" s="22" t="s">
        <v>157</v>
      </c>
      <c r="B144" s="20">
        <v>810</v>
      </c>
      <c r="C144" s="6" t="s">
        <v>10</v>
      </c>
      <c r="D144" s="6" t="s">
        <v>15</v>
      </c>
      <c r="E144" s="20" t="s">
        <v>156</v>
      </c>
      <c r="F144" s="20">
        <v>200</v>
      </c>
      <c r="G144" s="42">
        <f>241191.04-59842.6</f>
        <v>181348.44</v>
      </c>
    </row>
    <row r="145" spans="1:7" ht="39.75" customHeight="1">
      <c r="A145" s="22" t="s">
        <v>93</v>
      </c>
      <c r="B145" s="20">
        <v>810</v>
      </c>
      <c r="C145" s="6" t="s">
        <v>10</v>
      </c>
      <c r="D145" s="6" t="s">
        <v>15</v>
      </c>
      <c r="E145" s="20" t="s">
        <v>94</v>
      </c>
      <c r="F145" s="20">
        <v>800</v>
      </c>
      <c r="G145" s="18">
        <f>31840+5129</f>
        <v>36969</v>
      </c>
    </row>
    <row r="146" spans="1:7" s="16" customFormat="1" ht="27.75" customHeight="1">
      <c r="A146" s="49" t="s">
        <v>23</v>
      </c>
      <c r="B146" s="50"/>
      <c r="C146" s="50"/>
      <c r="D146" s="50"/>
      <c r="E146" s="50"/>
      <c r="F146" s="51"/>
      <c r="G146" s="14">
        <f>G18+G140+G123+G117</f>
        <v>131052708.28999996</v>
      </c>
    </row>
    <row r="147" spans="1:7" s="16" customFormat="1" ht="27.75" customHeight="1">
      <c r="A147" s="43"/>
      <c r="B147" s="43"/>
      <c r="C147" s="43"/>
      <c r="D147" s="43"/>
      <c r="E147" s="43"/>
      <c r="F147" s="43"/>
      <c r="G147" s="44"/>
    </row>
    <row r="148" spans="1:8" s="16" customFormat="1" ht="27.75" customHeight="1">
      <c r="A148" s="43"/>
      <c r="B148" s="43"/>
      <c r="C148" s="43"/>
      <c r="D148" s="43"/>
      <c r="E148" s="43"/>
      <c r="F148" s="43"/>
      <c r="G148" s="44"/>
      <c r="H148" s="3"/>
    </row>
    <row r="149" spans="2:7" ht="18.75">
      <c r="B149" s="1"/>
      <c r="C149" s="1"/>
      <c r="D149" s="1"/>
      <c r="E149" s="1"/>
      <c r="F149" s="1"/>
      <c r="G149" s="45"/>
    </row>
    <row r="150" spans="2:6" ht="18.75">
      <c r="B150" s="1"/>
      <c r="C150" s="1"/>
      <c r="D150" s="1"/>
      <c r="E150" s="1"/>
      <c r="F150" s="1"/>
    </row>
    <row r="151" spans="2:6" ht="18.75">
      <c r="B151" s="1"/>
      <c r="C151" s="1"/>
      <c r="D151" s="1"/>
      <c r="E151" s="1"/>
      <c r="F151" s="1"/>
    </row>
    <row r="152" spans="2:6" ht="18.75">
      <c r="B152" s="1"/>
      <c r="C152" s="1"/>
      <c r="D152" s="1"/>
      <c r="E152" s="1"/>
      <c r="F152" s="1"/>
    </row>
    <row r="153" spans="2:6" ht="18.75">
      <c r="B153" s="1"/>
      <c r="C153" s="1"/>
      <c r="D153" s="1"/>
      <c r="E153" s="1"/>
      <c r="F153" s="1"/>
    </row>
    <row r="154" spans="2:6" ht="18.75">
      <c r="B154" s="1"/>
      <c r="C154" s="1"/>
      <c r="D154" s="1"/>
      <c r="E154" s="1"/>
      <c r="F154" s="1"/>
    </row>
    <row r="155" spans="2:6" ht="18.75">
      <c r="B155" s="1"/>
      <c r="C155" s="1"/>
      <c r="D155" s="1"/>
      <c r="E155" s="1"/>
      <c r="F155" s="1"/>
    </row>
    <row r="156" spans="2:6" ht="18.75">
      <c r="B156" s="1"/>
      <c r="C156" s="1"/>
      <c r="D156" s="1"/>
      <c r="E156" s="1"/>
      <c r="F156" s="1"/>
    </row>
    <row r="157" spans="2:6" ht="18.75">
      <c r="B157" s="1"/>
      <c r="C157" s="1"/>
      <c r="D157" s="1"/>
      <c r="E157" s="1"/>
      <c r="F157" s="1"/>
    </row>
    <row r="158" spans="2:6" ht="18.75">
      <c r="B158" s="1"/>
      <c r="C158" s="1"/>
      <c r="D158" s="1"/>
      <c r="E158" s="1"/>
      <c r="F158" s="1"/>
    </row>
    <row r="159" spans="2:6" ht="18.75">
      <c r="B159" s="1"/>
      <c r="C159" s="1"/>
      <c r="D159" s="1"/>
      <c r="E159" s="1"/>
      <c r="F159" s="1"/>
    </row>
    <row r="160" spans="2:6" ht="18.75">
      <c r="B160" s="1"/>
      <c r="C160" s="1"/>
      <c r="D160" s="1"/>
      <c r="E160" s="1"/>
      <c r="F160" s="1"/>
    </row>
    <row r="161" spans="2:6" ht="18.75">
      <c r="B161" s="1"/>
      <c r="C161" s="1"/>
      <c r="D161" s="1"/>
      <c r="E161" s="1"/>
      <c r="F161" s="1"/>
    </row>
    <row r="162" spans="2:6" ht="18.75">
      <c r="B162" s="1"/>
      <c r="C162" s="1"/>
      <c r="D162" s="1"/>
      <c r="E162" s="1"/>
      <c r="F162" s="1"/>
    </row>
    <row r="163" spans="2:6" ht="18.75">
      <c r="B163" s="1"/>
      <c r="C163" s="1"/>
      <c r="D163" s="1"/>
      <c r="E163" s="1"/>
      <c r="F163" s="1"/>
    </row>
    <row r="164" spans="2:6" ht="18.75">
      <c r="B164" s="1"/>
      <c r="C164" s="1"/>
      <c r="D164" s="1"/>
      <c r="E164" s="1"/>
      <c r="F164" s="1"/>
    </row>
    <row r="165" spans="2:6" ht="18.75">
      <c r="B165" s="1"/>
      <c r="C165" s="1"/>
      <c r="D165" s="1"/>
      <c r="E165" s="1"/>
      <c r="F165" s="1"/>
    </row>
    <row r="166" spans="2:6" ht="18.75">
      <c r="B166" s="1"/>
      <c r="C166" s="1"/>
      <c r="D166" s="1"/>
      <c r="E166" s="1"/>
      <c r="F166" s="1"/>
    </row>
    <row r="167" spans="2:6" ht="18.75">
      <c r="B167" s="1"/>
      <c r="C167" s="1"/>
      <c r="D167" s="1"/>
      <c r="E167" s="1"/>
      <c r="F167" s="1"/>
    </row>
    <row r="168" spans="2:6" ht="18.75">
      <c r="B168" s="1"/>
      <c r="C168" s="1"/>
      <c r="D168" s="1"/>
      <c r="E168" s="1"/>
      <c r="F168" s="1"/>
    </row>
    <row r="169" spans="2:6" ht="18.75">
      <c r="B169" s="1"/>
      <c r="C169" s="1"/>
      <c r="D169" s="1"/>
      <c r="E169" s="1"/>
      <c r="F169" s="1"/>
    </row>
    <row r="170" spans="2:6" ht="18.75">
      <c r="B170" s="1"/>
      <c r="C170" s="1"/>
      <c r="D170" s="1"/>
      <c r="E170" s="1"/>
      <c r="F170" s="1"/>
    </row>
    <row r="171" spans="2:6" ht="18.75">
      <c r="B171" s="1"/>
      <c r="C171" s="1"/>
      <c r="D171" s="1"/>
      <c r="E171" s="1"/>
      <c r="F171" s="1"/>
    </row>
    <row r="172" spans="2:6" ht="18.75">
      <c r="B172" s="1"/>
      <c r="C172" s="1"/>
      <c r="D172" s="1"/>
      <c r="E172" s="1"/>
      <c r="F172" s="1"/>
    </row>
    <row r="173" spans="2:6" ht="18.75">
      <c r="B173" s="1"/>
      <c r="C173" s="1"/>
      <c r="D173" s="1"/>
      <c r="E173" s="1"/>
      <c r="F173" s="1"/>
    </row>
    <row r="174" spans="2:6" ht="18.75">
      <c r="B174" s="1"/>
      <c r="C174" s="1"/>
      <c r="D174" s="1"/>
      <c r="E174" s="1"/>
      <c r="F174" s="1"/>
    </row>
    <row r="175" spans="2:6" ht="18.75">
      <c r="B175" s="1"/>
      <c r="C175" s="1"/>
      <c r="D175" s="1"/>
      <c r="E175" s="1"/>
      <c r="F175" s="1"/>
    </row>
    <row r="176" spans="2:6" ht="18.75">
      <c r="B176" s="1"/>
      <c r="C176" s="1"/>
      <c r="D176" s="1"/>
      <c r="E176" s="1"/>
      <c r="F176" s="1"/>
    </row>
    <row r="177" spans="2:6" ht="18.75">
      <c r="B177" s="1"/>
      <c r="C177" s="1"/>
      <c r="D177" s="1"/>
      <c r="E177" s="1"/>
      <c r="F177" s="1"/>
    </row>
    <row r="178" spans="2:6" ht="18.75">
      <c r="B178" s="1"/>
      <c r="C178" s="1"/>
      <c r="D178" s="1"/>
      <c r="E178" s="1"/>
      <c r="F178" s="1"/>
    </row>
    <row r="179" spans="2:6" ht="18.75">
      <c r="B179" s="1"/>
      <c r="C179" s="1"/>
      <c r="D179" s="1"/>
      <c r="E179" s="1"/>
      <c r="F179" s="1"/>
    </row>
    <row r="180" spans="2:6" ht="18.75">
      <c r="B180" s="1"/>
      <c r="C180" s="1"/>
      <c r="D180" s="1"/>
      <c r="E180" s="1"/>
      <c r="F180" s="1"/>
    </row>
    <row r="181" spans="2:6" ht="18.75">
      <c r="B181" s="1"/>
      <c r="C181" s="1"/>
      <c r="D181" s="1"/>
      <c r="E181" s="1"/>
      <c r="F181" s="1"/>
    </row>
    <row r="182" spans="2:6" ht="18.75">
      <c r="B182" s="1"/>
      <c r="C182" s="1"/>
      <c r="D182" s="1"/>
      <c r="E182" s="1"/>
      <c r="F182" s="1"/>
    </row>
    <row r="183" spans="2:6" ht="18.75">
      <c r="B183" s="1"/>
      <c r="C183" s="1"/>
      <c r="D183" s="1"/>
      <c r="E183" s="1"/>
      <c r="F183" s="1"/>
    </row>
    <row r="184" spans="2:6" ht="18.75">
      <c r="B184" s="1"/>
      <c r="C184" s="1"/>
      <c r="D184" s="1"/>
      <c r="E184" s="1"/>
      <c r="F184" s="1"/>
    </row>
    <row r="185" spans="2:6" ht="18.75">
      <c r="B185" s="1"/>
      <c r="C185" s="1"/>
      <c r="D185" s="1"/>
      <c r="E185" s="1"/>
      <c r="F185" s="1"/>
    </row>
    <row r="186" spans="2:6" ht="18.75">
      <c r="B186" s="1"/>
      <c r="C186" s="1"/>
      <c r="D186" s="1"/>
      <c r="E186" s="1"/>
      <c r="F186" s="1"/>
    </row>
    <row r="187" spans="2:6" ht="18.75">
      <c r="B187" s="1"/>
      <c r="C187" s="1"/>
      <c r="D187" s="1"/>
      <c r="E187" s="1"/>
      <c r="F187" s="1"/>
    </row>
    <row r="188" spans="2:6" ht="18.75">
      <c r="B188" s="1"/>
      <c r="C188" s="1"/>
      <c r="D188" s="1"/>
      <c r="E188" s="1"/>
      <c r="F188" s="1"/>
    </row>
    <row r="189" spans="2:6" ht="18.75">
      <c r="B189" s="1"/>
      <c r="C189" s="1"/>
      <c r="D189" s="1"/>
      <c r="E189" s="1"/>
      <c r="F189" s="1"/>
    </row>
    <row r="190" spans="2:6" ht="18.75">
      <c r="B190" s="1"/>
      <c r="C190" s="1"/>
      <c r="D190" s="1"/>
      <c r="E190" s="1"/>
      <c r="F190" s="1"/>
    </row>
    <row r="191" spans="2:6" ht="18.75">
      <c r="B191" s="1"/>
      <c r="C191" s="1"/>
      <c r="D191" s="1"/>
      <c r="E191" s="1"/>
      <c r="F191" s="1"/>
    </row>
    <row r="192" spans="2:6" ht="18.75">
      <c r="B192" s="1"/>
      <c r="C192" s="1"/>
      <c r="D192" s="1"/>
      <c r="E192" s="1"/>
      <c r="F192" s="1"/>
    </row>
    <row r="193" spans="2:6" ht="18.75">
      <c r="B193" s="1"/>
      <c r="C193" s="1"/>
      <c r="D193" s="1"/>
      <c r="E193" s="1"/>
      <c r="F193" s="1"/>
    </row>
    <row r="194" spans="2:6" ht="18.75">
      <c r="B194" s="1"/>
      <c r="C194" s="1"/>
      <c r="D194" s="1"/>
      <c r="E194" s="1"/>
      <c r="F194" s="1"/>
    </row>
    <row r="195" spans="2:6" ht="18.75">
      <c r="B195" s="1"/>
      <c r="C195" s="1"/>
      <c r="D195" s="1"/>
      <c r="E195" s="1"/>
      <c r="F195" s="1"/>
    </row>
    <row r="196" spans="2:6" ht="18.75">
      <c r="B196" s="1"/>
      <c r="C196" s="1"/>
      <c r="D196" s="1"/>
      <c r="E196" s="1"/>
      <c r="F196" s="1"/>
    </row>
    <row r="197" spans="2:6" ht="18.75">
      <c r="B197" s="1"/>
      <c r="C197" s="1"/>
      <c r="D197" s="1"/>
      <c r="E197" s="1"/>
      <c r="F197" s="1"/>
    </row>
    <row r="198" spans="2:6" ht="18.75">
      <c r="B198" s="1"/>
      <c r="C198" s="1"/>
      <c r="D198" s="1"/>
      <c r="E198" s="1"/>
      <c r="F198" s="1"/>
    </row>
    <row r="199" spans="2:6" ht="18.75">
      <c r="B199" s="1"/>
      <c r="C199" s="1"/>
      <c r="D199" s="1"/>
      <c r="E199" s="1"/>
      <c r="F199" s="1"/>
    </row>
    <row r="200" spans="2:6" ht="18.75">
      <c r="B200" s="1"/>
      <c r="C200" s="1"/>
      <c r="D200" s="1"/>
      <c r="E200" s="1"/>
      <c r="F200" s="1"/>
    </row>
    <row r="201" spans="2:6" ht="18.75">
      <c r="B201" s="1"/>
      <c r="C201" s="1"/>
      <c r="D201" s="1"/>
      <c r="E201" s="1"/>
      <c r="F201" s="1"/>
    </row>
    <row r="202" spans="2:6" ht="18.75">
      <c r="B202" s="1"/>
      <c r="C202" s="1"/>
      <c r="D202" s="1"/>
      <c r="E202" s="1"/>
      <c r="F202" s="1"/>
    </row>
    <row r="203" spans="2:6" ht="18.75">
      <c r="B203" s="1"/>
      <c r="C203" s="1"/>
      <c r="D203" s="1"/>
      <c r="E203" s="1"/>
      <c r="F203" s="1"/>
    </row>
    <row r="204" spans="2:6" ht="18.75">
      <c r="B204" s="1"/>
      <c r="C204" s="1"/>
      <c r="D204" s="1"/>
      <c r="E204" s="1"/>
      <c r="F204" s="1"/>
    </row>
    <row r="205" spans="2:6" ht="18.75">
      <c r="B205" s="1"/>
      <c r="C205" s="1"/>
      <c r="D205" s="1"/>
      <c r="E205" s="1"/>
      <c r="F205" s="1"/>
    </row>
    <row r="206" spans="2:6" ht="18.75">
      <c r="B206" s="1"/>
      <c r="C206" s="1"/>
      <c r="D206" s="1"/>
      <c r="E206" s="1"/>
      <c r="F206" s="1"/>
    </row>
    <row r="207" spans="2:6" ht="18.75">
      <c r="B207" s="1"/>
      <c r="C207" s="1"/>
      <c r="D207" s="1"/>
      <c r="E207" s="1"/>
      <c r="F207" s="1"/>
    </row>
    <row r="208" spans="2:6" ht="18.75">
      <c r="B208" s="1"/>
      <c r="C208" s="1"/>
      <c r="D208" s="1"/>
      <c r="E208" s="1"/>
      <c r="F208" s="1"/>
    </row>
    <row r="209" spans="2:6" ht="18.75">
      <c r="B209" s="1"/>
      <c r="C209" s="1"/>
      <c r="D209" s="1"/>
      <c r="E209" s="1"/>
      <c r="F209" s="1"/>
    </row>
    <row r="210" spans="2:6" ht="18.75">
      <c r="B210" s="1"/>
      <c r="C210" s="1"/>
      <c r="D210" s="1"/>
      <c r="E210" s="1"/>
      <c r="F210" s="1"/>
    </row>
    <row r="211" spans="2:6" ht="18.75">
      <c r="B211" s="1"/>
      <c r="C211" s="1"/>
      <c r="D211" s="1"/>
      <c r="E211" s="1"/>
      <c r="F211" s="1"/>
    </row>
    <row r="212" spans="2:6" ht="18.75">
      <c r="B212" s="1"/>
      <c r="C212" s="1"/>
      <c r="D212" s="1"/>
      <c r="E212" s="1"/>
      <c r="F212" s="1"/>
    </row>
    <row r="213" spans="2:6" ht="18.75">
      <c r="B213" s="1"/>
      <c r="C213" s="1"/>
      <c r="D213" s="1"/>
      <c r="E213" s="1"/>
      <c r="F213" s="1"/>
    </row>
    <row r="214" spans="2:6" ht="18.75">
      <c r="B214" s="1"/>
      <c r="C214" s="1"/>
      <c r="D214" s="1"/>
      <c r="E214" s="1"/>
      <c r="F214" s="1"/>
    </row>
    <row r="215" spans="2:6" ht="18.75">
      <c r="B215" s="1"/>
      <c r="C215" s="1"/>
      <c r="D215" s="1"/>
      <c r="E215" s="1"/>
      <c r="F215" s="1"/>
    </row>
    <row r="216" spans="2:6" ht="18.75">
      <c r="B216" s="1"/>
      <c r="C216" s="1"/>
      <c r="D216" s="1"/>
      <c r="E216" s="1"/>
      <c r="F216" s="1"/>
    </row>
    <row r="217" spans="2:6" ht="18.75">
      <c r="B217" s="1"/>
      <c r="C217" s="1"/>
      <c r="D217" s="1"/>
      <c r="E217" s="1"/>
      <c r="F217" s="1"/>
    </row>
    <row r="218" spans="2:6" ht="18.75">
      <c r="B218" s="1"/>
      <c r="C218" s="1"/>
      <c r="D218" s="1"/>
      <c r="E218" s="1"/>
      <c r="F218" s="1"/>
    </row>
    <row r="219" spans="2:6" ht="18.75">
      <c r="B219" s="1"/>
      <c r="C219" s="1"/>
      <c r="D219" s="1"/>
      <c r="E219" s="1"/>
      <c r="F219" s="1"/>
    </row>
    <row r="220" spans="2:6" ht="18.75">
      <c r="B220" s="1"/>
      <c r="C220" s="1"/>
      <c r="D220" s="1"/>
      <c r="E220" s="1"/>
      <c r="F220" s="1"/>
    </row>
    <row r="221" spans="2:6" ht="18.75">
      <c r="B221" s="1"/>
      <c r="C221" s="1"/>
      <c r="D221" s="1"/>
      <c r="E221" s="1"/>
      <c r="F221" s="1"/>
    </row>
    <row r="222" spans="2:6" ht="18.75">
      <c r="B222" s="1"/>
      <c r="C222" s="1"/>
      <c r="D222" s="1"/>
      <c r="E222" s="1"/>
      <c r="F222" s="1"/>
    </row>
    <row r="223" spans="2:6" ht="18.75">
      <c r="B223" s="1"/>
      <c r="C223" s="1"/>
      <c r="D223" s="1"/>
      <c r="E223" s="1"/>
      <c r="F223" s="1"/>
    </row>
    <row r="224" spans="2:6" ht="18.75">
      <c r="B224" s="1"/>
      <c r="C224" s="1"/>
      <c r="D224" s="1"/>
      <c r="E224" s="1"/>
      <c r="F224" s="1"/>
    </row>
    <row r="225" spans="2:6" ht="18.75">
      <c r="B225" s="1"/>
      <c r="C225" s="1"/>
      <c r="D225" s="1"/>
      <c r="E225" s="1"/>
      <c r="F225" s="1"/>
    </row>
    <row r="226" spans="2:6" ht="18.75">
      <c r="B226" s="1"/>
      <c r="C226" s="1"/>
      <c r="D226" s="1"/>
      <c r="E226" s="1"/>
      <c r="F226" s="1"/>
    </row>
    <row r="227" spans="2:6" ht="18.75">
      <c r="B227" s="1"/>
      <c r="C227" s="1"/>
      <c r="D227" s="1"/>
      <c r="E227" s="1"/>
      <c r="F227" s="1"/>
    </row>
    <row r="228" spans="2:6" ht="18.75">
      <c r="B228" s="1"/>
      <c r="C228" s="1"/>
      <c r="D228" s="1"/>
      <c r="E228" s="1"/>
      <c r="F228" s="1"/>
    </row>
    <row r="229" spans="2:6" ht="18.75">
      <c r="B229" s="1"/>
      <c r="C229" s="1"/>
      <c r="D229" s="1"/>
      <c r="E229" s="1"/>
      <c r="F229" s="1"/>
    </row>
    <row r="230" spans="2:6" ht="18.75">
      <c r="B230" s="1"/>
      <c r="C230" s="1"/>
      <c r="D230" s="1"/>
      <c r="E230" s="1"/>
      <c r="F230" s="1"/>
    </row>
    <row r="231" spans="2:6" ht="18.75">
      <c r="B231" s="1"/>
      <c r="C231" s="1"/>
      <c r="D231" s="1"/>
      <c r="E231" s="1"/>
      <c r="F231" s="1"/>
    </row>
    <row r="232" spans="2:6" ht="18.75">
      <c r="B232" s="1"/>
      <c r="C232" s="1"/>
      <c r="D232" s="1"/>
      <c r="E232" s="1"/>
      <c r="F232" s="1"/>
    </row>
  </sheetData>
  <sheetProtection/>
  <mergeCells count="14">
    <mergeCell ref="A1:G1"/>
    <mergeCell ref="A2:G2"/>
    <mergeCell ref="A3:G3"/>
    <mergeCell ref="A4:G4"/>
    <mergeCell ref="A5:G5"/>
    <mergeCell ref="A7:G7"/>
    <mergeCell ref="A6:G6"/>
    <mergeCell ref="A9:G9"/>
    <mergeCell ref="A11:G11"/>
    <mergeCell ref="A8:G8"/>
    <mergeCell ref="A10:G10"/>
    <mergeCell ref="A146:F146"/>
    <mergeCell ref="A13:G13"/>
    <mergeCell ref="A14:G14"/>
  </mergeCells>
  <printOptions/>
  <pageMargins left="0.984251968503937" right="0.1968503937007874" top="0.3937007874015748" bottom="0.3937007874015748" header="0.31496062992125984" footer="0.31496062992125984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2023-12-22T11:22:18Z</dcterms:modified>
  <cp:category/>
  <cp:version/>
  <cp:contentType/>
  <cp:contentStatus/>
</cp:coreProperties>
</file>