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20" yWindow="105" windowWidth="15120" windowHeight="8010"/>
  </bookViews>
  <sheets>
    <sheet name="Прил.№6 Распредел. на 2018" sheetId="1" r:id="rId1"/>
  </sheets>
  <calcPr calcId="152511"/>
</workbook>
</file>

<file path=xl/calcChain.xml><?xml version="1.0" encoding="utf-8"?>
<calcChain xmlns="http://schemas.openxmlformats.org/spreadsheetml/2006/main">
  <c r="D297" i="1" l="1"/>
  <c r="D236" i="1" l="1"/>
  <c r="D235" i="1"/>
  <c r="D98" i="1" l="1"/>
  <c r="D301" i="1" l="1"/>
  <c r="D167" i="1"/>
  <c r="D327" i="1"/>
  <c r="D257" i="1" l="1"/>
  <c r="D256" i="1"/>
  <c r="D254" i="1"/>
  <c r="D210" i="1"/>
  <c r="D209" i="1"/>
  <c r="D205" i="1"/>
  <c r="D202" i="1"/>
  <c r="D153" i="1"/>
  <c r="D152" i="1"/>
  <c r="D148" i="1"/>
  <c r="D147" i="1"/>
  <c r="D144" i="1"/>
  <c r="D134" i="1"/>
  <c r="D107" i="1"/>
  <c r="D106" i="1"/>
  <c r="D95" i="1"/>
  <c r="D94" i="1"/>
  <c r="D87" i="1"/>
  <c r="D85" i="1"/>
  <c r="D84" i="1"/>
  <c r="D61" i="1"/>
  <c r="D60" i="1"/>
  <c r="D59" i="1"/>
  <c r="D51" i="1"/>
  <c r="D49" i="1"/>
  <c r="D303" i="1" l="1"/>
  <c r="D322" i="1" l="1"/>
  <c r="D278" i="1"/>
  <c r="D273" i="1"/>
  <c r="D258" i="1"/>
  <c r="D212" i="1"/>
  <c r="D197" i="1"/>
  <c r="D194" i="1" s="1"/>
  <c r="D104" i="1"/>
  <c r="D71" i="1"/>
  <c r="D184" i="1" l="1"/>
  <c r="D183" i="1" s="1"/>
  <c r="D321" i="1" l="1"/>
  <c r="D237" i="1" l="1"/>
  <c r="D201" i="1" l="1"/>
  <c r="D313" i="1" l="1"/>
  <c r="D312" i="1"/>
  <c r="D72" i="1" l="1"/>
  <c r="D58" i="1"/>
  <c r="D285" i="1" l="1"/>
  <c r="D282" i="1"/>
  <c r="D57" i="1" l="1"/>
  <c r="D48" i="1"/>
  <c r="D40" i="1"/>
  <c r="D39" i="1"/>
  <c r="D33" i="1"/>
  <c r="D31" i="1"/>
  <c r="D30" i="1"/>
  <c r="D141" i="1" l="1"/>
  <c r="D317" i="1"/>
  <c r="D206" i="1"/>
  <c r="D50" i="1"/>
  <c r="D245" i="1" l="1"/>
  <c r="D244" i="1" s="1"/>
  <c r="D69" i="1" l="1"/>
  <c r="D68" i="1" s="1"/>
  <c r="D315" i="1" l="1"/>
  <c r="D316" i="1" l="1"/>
  <c r="D269" i="1" l="1"/>
  <c r="D41" i="1" l="1"/>
  <c r="D163" i="1"/>
  <c r="D319" i="1" l="1"/>
  <c r="D318" i="1"/>
  <c r="D314" i="1"/>
  <c r="D309" i="1"/>
  <c r="D311" i="1" l="1"/>
  <c r="D307" i="1"/>
  <c r="D261" i="1"/>
  <c r="D204" i="1"/>
  <c r="D178" i="1"/>
  <c r="D159" i="1"/>
  <c r="D155" i="1"/>
  <c r="D154" i="1"/>
  <c r="D138" i="1"/>
  <c r="D135" i="1"/>
  <c r="D128" i="1"/>
  <c r="D306" i="1" l="1"/>
  <c r="D305" i="1" s="1"/>
  <c r="D157" i="1"/>
  <c r="D125" i="1"/>
  <c r="D97" i="1" l="1"/>
  <c r="D96" i="1"/>
  <c r="D86" i="1"/>
  <c r="D55" i="1" l="1"/>
  <c r="D225" i="1" l="1"/>
  <c r="D146" i="1" l="1"/>
  <c r="D103" i="1"/>
  <c r="D83" i="1" l="1"/>
  <c r="D293" i="1" l="1"/>
  <c r="D291" i="1"/>
  <c r="D284" i="1"/>
  <c r="D281" i="1"/>
  <c r="D276" i="1"/>
  <c r="D272" i="1"/>
  <c r="D264" i="1"/>
  <c r="D259" i="1"/>
  <c r="D253" i="1"/>
  <c r="D249" i="1"/>
  <c r="D241" i="1"/>
  <c r="D234" i="1"/>
  <c r="D233" i="1" s="1"/>
  <c r="D229" i="1"/>
  <c r="D224" i="1"/>
  <c r="D221" i="1"/>
  <c r="D215" i="1"/>
  <c r="D200" i="1"/>
  <c r="D199" i="1" s="1"/>
  <c r="D151" i="1"/>
  <c r="D102" i="1"/>
  <c r="D80" i="1"/>
  <c r="D75" i="1"/>
  <c r="D189" i="1"/>
  <c r="D186" i="1"/>
  <c r="D177" i="1"/>
  <c r="D175" i="1"/>
  <c r="D172" i="1"/>
  <c r="D166" i="1"/>
  <c r="D161" i="1"/>
  <c r="D145" i="1"/>
  <c r="D143" i="1"/>
  <c r="D137" i="1" s="1"/>
  <c r="D133" i="1"/>
  <c r="D123" i="1" s="1"/>
  <c r="D121" i="1"/>
  <c r="D115" i="1"/>
  <c r="D109" i="1"/>
  <c r="D67" i="1"/>
  <c r="D93" i="1"/>
  <c r="D89" i="1"/>
  <c r="D82" i="1"/>
  <c r="D271" i="1" l="1"/>
  <c r="D182" i="1"/>
  <c r="D114" i="1"/>
  <c r="D193" i="1"/>
  <c r="D214" i="1"/>
  <c r="D171" i="1"/>
  <c r="D283" i="1"/>
  <c r="D302" i="1"/>
  <c r="D88" i="1"/>
  <c r="D92" i="1"/>
  <c r="D108" i="1"/>
  <c r="D203" i="1"/>
  <c r="D220" i="1"/>
  <c r="D228" i="1"/>
  <c r="D280" i="1"/>
  <c r="D296" i="1"/>
  <c r="D268" i="1"/>
  <c r="D174" i="1"/>
  <c r="D248" i="1"/>
  <c r="D120" i="1"/>
  <c r="D74" i="1"/>
  <c r="D150" i="1"/>
  <c r="D255" i="1"/>
  <c r="D290" i="1"/>
  <c r="D240" i="1"/>
  <c r="D160" i="1"/>
  <c r="D118" i="1"/>
  <c r="D47" i="1"/>
  <c r="D46" i="1" s="1"/>
  <c r="D38" i="1"/>
  <c r="D29" i="1"/>
  <c r="D232" i="1" l="1"/>
  <c r="D295" i="1"/>
  <c r="D239" i="1"/>
  <c r="D279" i="1"/>
  <c r="D213" i="1"/>
  <c r="D192" i="1"/>
  <c r="D289" i="1"/>
  <c r="D252" i="1"/>
  <c r="D251" i="1" s="1"/>
  <c r="D117" i="1"/>
  <c r="D101" i="1" s="1"/>
  <c r="D149" i="1"/>
  <c r="D28" i="1"/>
  <c r="D27" i="1" l="1"/>
  <c r="D338" i="1" s="1"/>
</calcChain>
</file>

<file path=xl/sharedStrings.xml><?xml version="1.0" encoding="utf-8"?>
<sst xmlns="http://schemas.openxmlformats.org/spreadsheetml/2006/main" count="648" uniqueCount="597">
  <si>
    <t>01 0 00 00000</t>
  </si>
  <si>
    <t>01 1 00 00000</t>
  </si>
  <si>
    <t>01 1 01 00000</t>
  </si>
  <si>
    <t>01 1 01 00020</t>
  </si>
  <si>
    <t>01 1 01 00030</t>
  </si>
  <si>
    <t>01 1 01 80170</t>
  </si>
  <si>
    <t>Основное мероприятие "Содействие развитию дошкольного образования"</t>
  </si>
  <si>
    <t>01 1 02 20010</t>
  </si>
  <si>
    <t>01 1 03 00000</t>
  </si>
  <si>
    <t>01 1 03 80100</t>
  </si>
  <si>
    <t>01 1 03 80110</t>
  </si>
  <si>
    <t>01 2 00 00000</t>
  </si>
  <si>
    <t>01 2 01 00000</t>
  </si>
  <si>
    <t>01 2 01 00050</t>
  </si>
  <si>
    <t>01 2 01 80150</t>
  </si>
  <si>
    <t>01 2 02 00000</t>
  </si>
  <si>
    <t>01 2 02 00040</t>
  </si>
  <si>
    <t>01 2 02 20020</t>
  </si>
  <si>
    <t>01 3 00 00000</t>
  </si>
  <si>
    <t>Подпрограмма "Организация предоставления дополнительного образования детям"</t>
  </si>
  <si>
    <t>01 3 01 00000</t>
  </si>
  <si>
    <t>Основное мероприятие "Реализация программ дополнительного образования детей"</t>
  </si>
  <si>
    <t>01 3 01 00080</t>
  </si>
  <si>
    <t>01 4 00 00000</t>
  </si>
  <si>
    <t>Подпрограмма "Организованный отдых детей в каникулярное время"</t>
  </si>
  <si>
    <t>01 4 01 00000</t>
  </si>
  <si>
    <t>01 4 01 S0190</t>
  </si>
  <si>
    <t>01 4 01 20040</t>
  </si>
  <si>
    <t>01 4 01 80190</t>
  </si>
  <si>
    <t>01 4 02 00000</t>
  </si>
  <si>
    <t>01 4 02 80200</t>
  </si>
  <si>
    <t>01 5 00 00000</t>
  </si>
  <si>
    <t>01 5 01 00000</t>
  </si>
  <si>
    <t>01 5 01 20050</t>
  </si>
  <si>
    <t>01 5 01 20060</t>
  </si>
  <si>
    <t>01 6 00 00000</t>
  </si>
  <si>
    <t>Подпрограмма "Профессиональная переподготовка и повышение квалификации"</t>
  </si>
  <si>
    <t>01 6 01 00000</t>
  </si>
  <si>
    <t>Основное мероприятие "Развитие кадрового потенциала работников сферы образования"</t>
  </si>
  <si>
    <t>01 6 01 20070</t>
  </si>
  <si>
    <t>01 8 00 00000</t>
  </si>
  <si>
    <t>01 8 01 00000</t>
  </si>
  <si>
    <t>01 8 01 00090</t>
  </si>
  <si>
    <t>02 0 00 00000</t>
  </si>
  <si>
    <t>02 1 00 00000</t>
  </si>
  <si>
    <t>02 2 00 00000</t>
  </si>
  <si>
    <t>02 2 01 00000</t>
  </si>
  <si>
    <t>02 2 01 20120</t>
  </si>
  <si>
    <t>02 2 01 20130</t>
  </si>
  <si>
    <t>02 4 00 00000</t>
  </si>
  <si>
    <t>Подпрограмма "Предоставление субсидий из бюджета Южского муниципального района на возмещение недополученных доходов в связи с предоставлением транспортных услуг населению на маршрутах регулярных перевозок между населенными пунктами поселений Южского муниципального района"</t>
  </si>
  <si>
    <t>02 4 01 00000</t>
  </si>
  <si>
    <t>Основное мероприятие "Поддержка на доступном уровне объема пассажирских перевозок на автобусных маршрутах"</t>
  </si>
  <si>
    <t>02 4 01 60010</t>
  </si>
  <si>
    <t>02 7 00 00000</t>
  </si>
  <si>
    <t>02 7 01 00000</t>
  </si>
  <si>
    <t>02 7 01 20160</t>
  </si>
  <si>
    <t>02 8 00 00000</t>
  </si>
  <si>
    <t>02 8 01 00000</t>
  </si>
  <si>
    <t>02 8 01 60070</t>
  </si>
  <si>
    <t>03 0 00 00000</t>
  </si>
  <si>
    <t>03 1 00 00000</t>
  </si>
  <si>
    <t>03 1 01 00000</t>
  </si>
  <si>
    <t>Основное мероприятие "Развитие библиотечного дела"</t>
  </si>
  <si>
    <t>03 1 01 00360</t>
  </si>
  <si>
    <t>03 1 01 00370</t>
  </si>
  <si>
    <t>03 1 02 00000</t>
  </si>
  <si>
    <t>03 1 02 S0340</t>
  </si>
  <si>
    <t>03 2 00 00000</t>
  </si>
  <si>
    <t>Подпрограмма "Дополнительное образование детей в сфере культуры и искусства"</t>
  </si>
  <si>
    <t>03 2 01 00000</t>
  </si>
  <si>
    <t>Основное мероприятие "Реализация дополнительных общеобразовательных программ"</t>
  </si>
  <si>
    <t>03 2 01 00140</t>
  </si>
  <si>
    <t>03 2 02 00000</t>
  </si>
  <si>
    <t>Основное мероприятие "Повышение средней заработной платы работников дополнительного образования"</t>
  </si>
  <si>
    <t>03 3 00 00000</t>
  </si>
  <si>
    <t>03 3 01 00000</t>
  </si>
  <si>
    <t>Основное мероприятие "Формирование фондов библиотеки"</t>
  </si>
  <si>
    <t>03 3 01 20200</t>
  </si>
  <si>
    <t>03 4 00 00000</t>
  </si>
  <si>
    <t>03 4 01 00000</t>
  </si>
  <si>
    <t>03 4 01 20220</t>
  </si>
  <si>
    <t>03 5 00 00000</t>
  </si>
  <si>
    <t>03 5 01 00000</t>
  </si>
  <si>
    <t xml:space="preserve">Основное мероприятие "Укрепление материально-технической базы библиотечных учреждений Южского района" </t>
  </si>
  <si>
    <t>03 5 01 20230</t>
  </si>
  <si>
    <t>03 7 00 00000</t>
  </si>
  <si>
    <t>03 7 01 00000</t>
  </si>
  <si>
    <t>04 0 00 00000</t>
  </si>
  <si>
    <t>04 2 00 00000</t>
  </si>
  <si>
    <t>04 4 00 00000</t>
  </si>
  <si>
    <t>05 0 00 00000</t>
  </si>
  <si>
    <t>05 1 00 00000</t>
  </si>
  <si>
    <t>05 1 01 00000</t>
  </si>
  <si>
    <t>05 1 01 60030</t>
  </si>
  <si>
    <t>05 1 01 60050</t>
  </si>
  <si>
    <t>05 2 00 00000</t>
  </si>
  <si>
    <t>05 2 01 00000</t>
  </si>
  <si>
    <t>05 2 01 20380</t>
  </si>
  <si>
    <t>05 3 00 00000</t>
  </si>
  <si>
    <t>05 3 01 00000</t>
  </si>
  <si>
    <t>06 0 00 00000</t>
  </si>
  <si>
    <t>06 1 00 00000</t>
  </si>
  <si>
    <t>06 1 01 00000</t>
  </si>
  <si>
    <t>06 1 01 20420</t>
  </si>
  <si>
    <t>07 0 00 00000</t>
  </si>
  <si>
    <t>Муниципальная программа Южского муниципального района "Оказание поддержки общественным объединениям ветеранов, инвалидов и другим маломобильным группам населения Южского муниципального района"</t>
  </si>
  <si>
    <t>07 1 00 00000</t>
  </si>
  <si>
    <t>07 1 01 00000</t>
  </si>
  <si>
    <t>Основное мероприятие "Организация мероприятий в интересах лиц с ограниченными возможностями здоровья"</t>
  </si>
  <si>
    <t>07 1 01 20430</t>
  </si>
  <si>
    <t>07 1 01 20440</t>
  </si>
  <si>
    <t>07 1 02 00000</t>
  </si>
  <si>
    <t>Основное мероприятие "Адаптация учреждений Южского муниципального района к обслуживанию инвалидов и других маломобильных групп"</t>
  </si>
  <si>
    <t>07 1 02 20460</t>
  </si>
  <si>
    <t>07 5 00 00000</t>
  </si>
  <si>
    <t>07 5 01 00000</t>
  </si>
  <si>
    <t>07 5 01 60060</t>
  </si>
  <si>
    <t>08 0 00 00000</t>
  </si>
  <si>
    <t>08 1 00 00000</t>
  </si>
  <si>
    <t>08 1 01 00000</t>
  </si>
  <si>
    <t>Основное мероприятие "Обеспечение деятельности лиц, замещающих муниципальные должности"</t>
  </si>
  <si>
    <t>08 1 01 00190</t>
  </si>
  <si>
    <t>08 1 02 00000</t>
  </si>
  <si>
    <t>08 1 02 00170</t>
  </si>
  <si>
    <t>08 1 03 00000</t>
  </si>
  <si>
    <t>08 1 03 20540</t>
  </si>
  <si>
    <t>08 1 03 20560</t>
  </si>
  <si>
    <t>08 1 04 00000</t>
  </si>
  <si>
    <t>Основное мероприятие "Обеспечение общественного порядка и профилактика правонарушений"</t>
  </si>
  <si>
    <t>08 1 04 80350</t>
  </si>
  <si>
    <t>08 1 04 80360</t>
  </si>
  <si>
    <t>08 2 00 00000</t>
  </si>
  <si>
    <t>08 2 01 00000</t>
  </si>
  <si>
    <t>09 0 00 00000</t>
  </si>
  <si>
    <t>Муниципальная программа Южского муниципального района "Профилактика правонарушений в Южском муниципальном районе"</t>
  </si>
  <si>
    <t>09 1 00 00000</t>
  </si>
  <si>
    <t>Подпрограмма "Профилактика правонарушений и преступлений в Южском муниципальном районе"</t>
  </si>
  <si>
    <t>09 1 01 00000</t>
  </si>
  <si>
    <t>Основное мероприятие "Обеспечение общественного порядка"</t>
  </si>
  <si>
    <t>09 1 01 20660</t>
  </si>
  <si>
    <t>09 2 00 00000</t>
  </si>
  <si>
    <t>Подпрограмма "Профилактика безнадзорности и правонарушений несовершеннолетних"</t>
  </si>
  <si>
    <t>09 2 01 00000</t>
  </si>
  <si>
    <t>Основное мероприятие "Профилактика правонарушений"</t>
  </si>
  <si>
    <t>09 2 01 20670</t>
  </si>
  <si>
    <t>09 2 01 20680</t>
  </si>
  <si>
    <t>09 2 01 20690</t>
  </si>
  <si>
    <t>09 2 01 20700</t>
  </si>
  <si>
    <t>30 9 00 00000</t>
  </si>
  <si>
    <t>30 9 00 00200</t>
  </si>
  <si>
    <t>30 9 00 00210</t>
  </si>
  <si>
    <t>30 9 00 00220</t>
  </si>
  <si>
    <t>30 9 00 00230</t>
  </si>
  <si>
    <t>Основное мероприятие "Обеспечение сохранения объектов культурного наследия"</t>
  </si>
  <si>
    <t>Наименование</t>
  </si>
  <si>
    <t>Целевая статья</t>
  </si>
  <si>
    <t>Вид рас-ходов</t>
  </si>
  <si>
    <t>к решению Совета Южского</t>
  </si>
  <si>
    <t>муниципального района</t>
  </si>
  <si>
    <t xml:space="preserve">"О бюджете Южского </t>
  </si>
  <si>
    <t xml:space="preserve">муниципального района </t>
  </si>
  <si>
    <t>Подпрограмма "Водохозяйственные мероприятия на оз. Вазаль Южского муниципального района"</t>
  </si>
  <si>
    <t xml:space="preserve">30 9 00 00350 </t>
  </si>
  <si>
    <t>08 1 03 20550</t>
  </si>
  <si>
    <t>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(Иные бюджетные ассигнования)</t>
  </si>
  <si>
    <t>Финансовое обеспечение деятельности структурных подразделений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</si>
  <si>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Библиотечное, библиографическое и информационное обслуживание пользователей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</si>
  <si>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Формирование, учет, изучение, обеспечение физического сохранения и безопасности фондов библиотеки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</si>
  <si>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Глава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</si>
  <si>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Контрольно-счетного органа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</si>
  <si>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председателя Контрольно-счетного органа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</si>
  <si>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Председатель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</si>
  <si>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Содержание дошкольных образовательных организаций в соответствии с нормами пожарной безопасности (Предоставление субсидий бюджетным, автономным учреждениям и иным некоммерческим организациям)</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</si>
  <si>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(Предоставление субсидий бюджетным, автономным учреждениям и иным некоммерческим организациям)</t>
  </si>
  <si>
    <t>Обеспечение деятельности по организации питания в общеобразовательных организациях (Предоставление субсидий бюджетным, автономным учреждениям и иным некоммерческим организациям)</t>
  </si>
  <si>
    <t>Обеспечение содержания общеобразовательных организаций в соответствии с нормами пожарной безопасности (Предоставление субсидий бюджетным, автономным учреждениям и иным некоммерческим организациям)</t>
  </si>
  <si>
    <t>Организация предоставления дополнительного образования детям (Предоставление субсидий бюджетным, автономным учреждениям и иным некоммерческим организациям)</t>
  </si>
  <si>
    <t>Дополнительное образование детей в сфере культуры и искусства (Предоставление субсидий бюджетным, автономным учреждениям и иным некоммерческим организациям)</t>
  </si>
  <si>
    <t>Профессиональная переподготовка и повышение квалификации кадров работников учреждений образования, за исключением педагогических работников дошкольных и общеобразовательных организаций (Предоставление субсидий бюджетным, автономным учреждениям и иным некоммерческим организациям)</t>
  </si>
  <si>
    <t>Субсидии муниципальному унитарному предприятию на возмещение затрат по содержанию плотины на р.Пионерка (оз.Вазаль) (Иные бюджетные ассигнования)</t>
  </si>
  <si>
    <t>Библиотечное, библиографическое и информационное обслуживание пользователей (Иные бюджетные ассигнования)</t>
  </si>
  <si>
    <t xml:space="preserve">Содержание дошкольных образовательных организаций в соответствии с нормами пожарной безопасности (Закупка товаров, работ и услуг для обеспечения государственных (муниципальных) нужд) </t>
  </si>
  <si>
    <t>Обеспечение содержания общеобразовательных организаций в соответствии с нормами пожарной безопасности (Закупка товаров, работ и услуг для обеспечения государственных (муниципальных) нужд)</t>
  </si>
  <si>
    <t>Профессиональная переподготовка и повышение квалификации кадров работников учреждений образования, за исключением педагогических работников дошкольных и общеобразовательных организаций (Закупка товаров, работ и услуг для обеспечения государственных (муниципальных) нужд)</t>
  </si>
  <si>
    <t>Библиотечное, библиографическое и информационное обслуживание пользователей (Закупка товаров, работ и услуг для обеспечения государственных (муниципальных) нужд)</t>
  </si>
  <si>
    <t>Формирование, учет, изучение, обеспечение физического сохранения и безопасности фондов библиотеки (Закупка товаров, работ и услуг для обеспечения государственных (муниципальных) нужд)</t>
  </si>
  <si>
    <t>Формирование библиотечного фонда отделов МКУК "Южская МЦБ" ориентированного на все категории пользователей и динамично развивающиеся запросы читателей, закупка литературы (Закупка товаров, работ и услуг для обеспечения государственных (муниципальных) нужд)</t>
  </si>
  <si>
    <t>Создание модельных библиотек (Закупка товаров, работ и услуг для обеспечения государственных (муниципальных) нужд)</t>
  </si>
  <si>
    <t>Активизация работы с допризывной молодежью, повышение интереса к военно-прикладным видам спорта (Закупка товаров, работ и услуг для обеспечения государственных (муниципальных) нужд)</t>
  </si>
  <si>
    <t>Воспитание детей, подростков и молодежи на конкретных примерах исторической и культурной жизни на основе героических традиций России (Закупка товаров, работ и услуг для обеспечения государственных (муниципальных) нужд)</t>
  </si>
  <si>
    <t>Развитие системы отдыха молодых семей (Закупка товаров, работ и услуг для обеспечения государственных (муниципальных) нужд)</t>
  </si>
  <si>
    <t>Информационное сопровождение социальной интеграции инвалидов и других лиц с ограниченными возможностями (Закупка товаров, работ и услуг для обеспечения государственных (муниципальных) нужд)</t>
  </si>
  <si>
    <t>Обеспечение доступности услуг в сфере культуры для детей - инвалидов (Закупка товаров, работ и услуг для обеспечения государственных (муниципальных) нужд)</t>
  </si>
  <si>
    <t>Реализация мер по повышению эффективности функционирования и координации деятельности учреждений района, входящих в систему профилактики безнадзорности и правонарушений несовершеннолетних (Закупка товаров, работ и услуг для обеспечения государственных (муниципальных) нужд)</t>
  </si>
  <si>
    <t>Создание условий для психолого-педагогической, медицинской, правовой поддержки и реабилитации детей и подростков (Закупка товаров, работ и услуг для обеспечения государственных (муниципальных) нужд)</t>
  </si>
  <si>
    <t>Повышение уровня обеспечения системы профилактики безнадзорности и правонарушений несовершеннолетних (Закупка товаров, работ и услуг для обеспечения государственных (муниципальных) нужд)</t>
  </si>
  <si>
    <t>Формирование общественного мнения, поддерживающего цели и задачи системы профилактики безнадзорности и правонарушений несовершеннолетних (Закупка товаров, работ и услуг для обеспечения государственных (муниципальных) нужд)</t>
  </si>
  <si>
    <t>Обеспечение доступности услуг в сфере культуры для детей - инвалидов (Предоставление субсидий бюджетным, автономным учреждениям и иным некоммерческим организациям)</t>
  </si>
  <si>
    <t>Подпрограмма "Формирование доступной среды жизнедеятельности для инвалидов и других маломобильных групп населения в Южском муниципальном районе"</t>
  </si>
  <si>
    <t>01 1 02 00000</t>
  </si>
  <si>
    <t>Осуществление переданных органам местного самоуправления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(Закупка товаров, работ и услуг для обеспечения государственных (муниципальных) нужд)</t>
  </si>
  <si>
    <t>Осуществление переданных органам местного самоуправления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(Предоставление субсидий бюджетным, автономным учреждениям и иным некоммерческим организациям)</t>
  </si>
  <si>
    <t>Основное мероприятие "Финансовое обеспечение предоставления мер социальной поддержки"</t>
  </si>
  <si>
    <t>Осуществление переданных государственных полномочий по организации двухразового питания в лагерях дневного пребывания детей-сирот и детей, находящихся в трудной жизненной ситуации (Закупка товаров, работ и услуг для обеспечения государственных (муниципальных) нужд)</t>
  </si>
  <si>
    <t>Осуществление отдельных государственных полномочий в сфере административных правонарушений (Закупка товаров, работ и услуг для обеспечения государственных (муниципальных) нужд)</t>
  </si>
  <si>
    <t xml:space="preserve">Осуществление полномочий по созданию и организации деятельности комиссий по делам несовершеннолетних и защите их прав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</si>
  <si>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Осуществление полномочий по созданию и организации деятельности комиссий по делам несовершеннолетних и защите их прав (Закупка товаров, работ и услуг для обеспечения государственных (муниципальных) нужд)</t>
  </si>
  <si>
    <r>
      <t xml:space="preserve">Основное мероприятие "Организация отдыха и оздоровления детей" </t>
    </r>
    <r>
      <rPr>
        <i/>
        <sz val="10"/>
        <rFont val="Times New Roman"/>
        <family val="1"/>
        <charset val="204"/>
      </rPr>
      <t/>
    </r>
  </si>
  <si>
    <t xml:space="preserve">Подпрограмма "Безопасность библиотечных отделов МКУК "Южская МЦБ"" </t>
  </si>
  <si>
    <t xml:space="preserve">Организация и проведение противопожарных мероприятий (Закупка товаров, работ и услуг для обеспечения государственных (муниципальных) нужд) </t>
  </si>
  <si>
    <t>Муниципальная программа Южского муниципального района "Развитие образования Южского муниципального района"</t>
  </si>
  <si>
    <t xml:space="preserve">Подпрограмма "Организация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 </t>
  </si>
  <si>
    <t xml:space="preserve">Основное мероприятие "Развитие дошкольного образования" </t>
  </si>
  <si>
    <t>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</si>
  <si>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(Закупка товаров, работ и услуг для обеспечения государственных (муниципальных) нужд) </t>
  </si>
  <si>
    <t xml:space="preserve">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(Предоставление субсидий бюджетным, автономным учреждениям и иным некоммерческим организациям) </t>
  </si>
  <si>
    <t xml:space="preserve">Основное мероприятие "Финансовое обеспечение предоставления мер социальной поддержки в сфере образования" </t>
  </si>
  <si>
    <t>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 (Социальное обеспечение и иные выплаты населению)</t>
  </si>
  <si>
    <t xml:space="preserve">Подпрограмма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t>
  </si>
  <si>
    <t>Основное мероприятие "Реализация программ общего образования"</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</si>
  <si>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</si>
  <si>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(Закупка товаров, работ и услуг для обеспечения государственных (муниципальных) нужд) </t>
  </si>
  <si>
    <t xml:space="preserve">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(Иные бюджетные ассигнования) </t>
  </si>
  <si>
    <t xml:space="preserve">Организация работы лагеря с дневным пребыванием детей "Подросток" (Закупка товаров, работ и услуг для обеспечения государственных (муниципальных) нужд)  </t>
  </si>
  <si>
    <t xml:space="preserve">Софинансирование расходов по организации отдыха детей в каникулярное время в части организации двухразового питания в лагерях дневного пребывания (Закупка товаров, работ и услуг для обеспечения государственных (муниципальных) нужд) </t>
  </si>
  <si>
    <t xml:space="preserve">Софинансирование расходов по организации отдыха детей в каникулярное время в части организации двухразового питания в лагерях дневного пребывания (Предоставление субсидий бюджетным, автономным учреждениям и иным некоммерческим организациям) </t>
  </si>
  <si>
    <t xml:space="preserve">Подпрограмма "Одарённые дети" </t>
  </si>
  <si>
    <t xml:space="preserve">Основное мероприятие "Поддержка творчески одаренных детей" </t>
  </si>
  <si>
    <t xml:space="preserve">Проведение мероприятий с обучающимися образовательных организаций, направленных на развитие одаренности детей. Обеспечение участия в международных, всероссийских, региональных конкурсах, фестивалях, выставках (Закупка товаров, работ и услуг для обеспечения государственных (муниципальных) нужд) </t>
  </si>
  <si>
    <t>Проведение мероприятий с обучающимися образовательных организаций, направленных на развитие одаренности детей. Обеспечение участия в международных, всероссийских, региональных конкурсах, фестивалях, выставках (Предоставление субсидий бюджетным, автономным учреждениям и иным некоммерческим организациям)</t>
  </si>
  <si>
    <t xml:space="preserve">Проведение муниципальных творческих конкурсов. Обеспечение участия в международных, всероссийских, региональных конкурсах, фестивалях, выставках (Закупка товаров, работ и услуг для обеспечения государственных (муниципальных) нужд)  </t>
  </si>
  <si>
    <t xml:space="preserve">Подпрограмма "Обеспечение деятельности структурных подразделений Отдела образования администрации Южского муниципального района" </t>
  </si>
  <si>
    <t xml:space="preserve">Финансовое обеспечение деятельности структурных подразделений (Закупка товаров, работ и услуг для обеспечения государственных (муниципальных) нужд) </t>
  </si>
  <si>
    <t xml:space="preserve">Финансовое обеспечение деятельности структурных подразделений (Иные бюджетные ассигнования) </t>
  </si>
  <si>
    <t xml:space="preserve">Подпрограмма "Развитие автомобильных дорог Южского муниципального района" </t>
  </si>
  <si>
    <t xml:space="preserve">Подпрограмма "Повышение безопасности дорожного движения в Южском муниципальном районе" </t>
  </si>
  <si>
    <t xml:space="preserve">Основное мероприятие "Обеспечение безопасности граждан" </t>
  </si>
  <si>
    <t>Подпрограмма "Обеспечение жильем молодых семей в Южском муниципальном районе"</t>
  </si>
  <si>
    <t xml:space="preserve">Основное мероприятие "Обеспечение жильем молодых семей" </t>
  </si>
  <si>
    <t xml:space="preserve">Предоставление социальных выплат молодым семьям на приобретение (строительство) жилого помещения (Социальное обеспечение и иные выплаты населению) </t>
  </si>
  <si>
    <t xml:space="preserve">Подпрограмма "Поддержка граждан в сфере ипотечного жилищного кредитования в Южском муниципальном районе" </t>
  </si>
  <si>
    <t xml:space="preserve">Основное мероприятие "Государственная поддержка граждан в сфере ипотечного жилищного кредитования" </t>
  </si>
  <si>
    <t>Подпрограмма "Инвестиции в объекты размещения отходов и их рекультивацию"</t>
  </si>
  <si>
    <t xml:space="preserve">Муниципальная программа Южского муниципального района "Развитие культуры Южского муниципального района" </t>
  </si>
  <si>
    <t xml:space="preserve">Подпрограмма "Развитие библиотечного дела в Южском муниципальном районе" </t>
  </si>
  <si>
    <t xml:space="preserve">Основное мероприятие "Повышение средней заработной платы работникам муниципальных учреждений культуры" </t>
  </si>
  <si>
    <t xml:space="preserve">Основное мероприятие "Обеспечение безопасности" </t>
  </si>
  <si>
    <t xml:space="preserve">Основное мероприятие "Содействие развитию учреждений культуры" </t>
  </si>
  <si>
    <t xml:space="preserve">Подпрограмма "Гражданско-патриотическое воспитание детей, подростков и молодежи" </t>
  </si>
  <si>
    <t xml:space="preserve">Развитие чувства патриотизма, любви к родному краю, гордости за историческое наследие и настоящее России (Закупка товаров, работ и услуг для обеспечения государственных (муниципальных) нужд) </t>
  </si>
  <si>
    <t xml:space="preserve">Подпрограмма "Развитие физической культуры и спорта в Южском муниципальном районе" </t>
  </si>
  <si>
    <t xml:space="preserve">Муниципальная программа Южского муниципального района "Экономическое развитие Южского муниципального района" </t>
  </si>
  <si>
    <t>Подпрограмма "Развитие малого и среднего предпринимательства"</t>
  </si>
  <si>
    <t xml:space="preserve">Основное мероприятие "Поддержка малого и среднего предпринимательства" </t>
  </si>
  <si>
    <t xml:space="preserve">Подпрограмма "Обеспечение финансирования работ по формированию земельных участков на территории Южского муниципального района" </t>
  </si>
  <si>
    <t xml:space="preserve">Основное мероприятие "Управление и распоряжение земельными ресурсами" </t>
  </si>
  <si>
    <t xml:space="preserve">Организация проведения кадастровых работ и государственного кадастрового учета земельных участков (Закупка товаров, работ и услуг для обеспечения государственных (муниципальных) нужд) </t>
  </si>
  <si>
    <t xml:space="preserve">Подпрограмма "Обеспечение финансирования работ по оформлению прав собственности Южского муниципального района на недвижимое имущество и его инвентаризации" </t>
  </si>
  <si>
    <t xml:space="preserve">Основное мероприятие "Управление и распоряжение имуществом" </t>
  </si>
  <si>
    <t xml:space="preserve">Подпрограмма "Энергосбережение и повышение энергетической эффективности в муниципальных учреждениях" </t>
  </si>
  <si>
    <t xml:space="preserve">Основное мероприятие "Повышение энергетической эффективности учреждений Южского муниципального района" </t>
  </si>
  <si>
    <t>Осуществление комплекса мер по внедрению энергосберегающих технологий в муниципальных учреждениях Южского муниципального района (Закупка товаров, работ и услуг для обеспечения государственных (муниципальных) нужд)</t>
  </si>
  <si>
    <t>Муниципальная программа Южского муниципального района "Совершенствование институтов местного самоуправления Южского муниципального района"</t>
  </si>
  <si>
    <t>Подпрограмма "Обеспечение деятельности Администрации Южского муниципального района и развитие муниципальной службы в Южском муниципальном районе"</t>
  </si>
  <si>
    <t xml:space="preserve">Основное мероприятие "Обеспечение деятельности исполнительно-распорядительных органов местного самоуправления Южского муниципального района" </t>
  </si>
  <si>
    <r>
      <t xml:space="preserve">Обеспечение деятельности Администрации Южского муниципального района, включая структурные подразделения имеющих статус юридического лица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r>
    <r>
      <rPr>
        <i/>
        <sz val="10"/>
        <color rgb="FF002060"/>
        <rFont val="Times New Roman"/>
        <family val="1"/>
        <charset val="204"/>
      </rPr>
      <t/>
    </r>
  </si>
  <si>
    <t>Обеспечение деятельности Администрации Южского муниципального района, включая структурные подразделения имеющих статус юридического лица (Иные бюджетные ассигнования)</t>
  </si>
  <si>
    <t xml:space="preserve">Основное мероприятие "Развитие кадрового потенциала работников органов местного самоуправления" </t>
  </si>
  <si>
    <t>Обучение лиц, состоящих в кадровом резерве на замещение вакантных должностей муниципальной службы администрации Южского муниципального района и структурных подразделений (Закупка товаров, работ и услуг для обеспечения государственных (муниципальных) нужд)</t>
  </si>
  <si>
    <t>Организация повышения квалификации, дополнительного профессионального образования лиц, замещающих выборные муниципальные должности, и муниципальных служащих (Закупка товаров, работ и услуг для обеспечения государственных (муниципальных) нужд)</t>
  </si>
  <si>
    <t>Повышение квалификации сотрудников, ведущих кадровую работу в части разработки и внедрения современных методов кадровой работы (Закупка товаров, работ и услуг для обеспечения государственных (муниципальных) нужд)</t>
  </si>
  <si>
    <t xml:space="preserve">Основное мероприятие "Организация предоставления государственных и муниципальных услуг на базе многофункциональных центров предоставления государственных и муниципальных услуг"  </t>
  </si>
  <si>
    <t>Повышение оперативности реагирования на заявления и сообщения о правонарушении и преступлении за счет сил правопорядка и технических средств контроля за ситуацией в общественных местах (Предоставление субсидий бюджетным, автономным учреждениям и иным некоммерческим организациям)</t>
  </si>
  <si>
    <t>Обеспечение функционирования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</si>
  <si>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Обеспечение функционирования Совета Южского муниципального района (Закупка товаров, работ и услуг для обеспечения государственных (муниципальных) нужд) </t>
  </si>
  <si>
    <t>Обеспечение функционирования Совета Южского муниципального района (Иные бюджетные ассигнования)</t>
  </si>
  <si>
    <t xml:space="preserve">Обеспечение функционирования депутатов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</si>
  <si>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Обеспечение функционирования Контрольно-счетного органа Южского муниципального района (Закупка товаров, работ и услуг для обеспечения государственных (муниципальных) нужд)</t>
  </si>
  <si>
    <r>
      <t>Создание условий для инклюзивного образования детей дошкольного возраста в образовательных организациях (Предоставление субсидий бюджетным, автономным учреждениям и иным некоммерческим организациям)</t>
    </r>
    <r>
      <rPr>
        <i/>
        <sz val="10"/>
        <color theme="1"/>
        <rFont val="Times New Roman"/>
        <family val="1"/>
        <charset val="204"/>
      </rPr>
      <t xml:space="preserve"> </t>
    </r>
  </si>
  <si>
    <t>Основное мероприятие "Капитальный ремонт, ремонт и содержание автомобильных дорог общего пользования местного значения Южского муниципального района и сельских поселений Южского муниципального района"</t>
  </si>
  <si>
    <t xml:space="preserve">02 1 03 00000 </t>
  </si>
  <si>
    <t xml:space="preserve">Обеспечение улучшения организации дорожного движения  (Закупка товаров, работ и услуг для обеспечения государственных (муниципальных) нужд) </t>
  </si>
  <si>
    <t xml:space="preserve">Организация профилактики детского дорожно-транспортного травматизма  (Закупка товаров, работ и услуг для обеспечения государственных (муниципальных) нужд) </t>
  </si>
  <si>
    <t>02 2 01 21640</t>
  </si>
  <si>
    <t xml:space="preserve">Предоставление субсидий на возмещение недополученных доходов в связи с предоставлением транспортных услуг населению на маршрутах регулярных перевозок между населенными пунктами поселений Южского муниципального района (Иные бюджетные ассигнования) </t>
  </si>
  <si>
    <t>Основное мероприятие "Обращение с отходами производства и потребления"</t>
  </si>
  <si>
    <t xml:space="preserve">Рекультивация Южской городской свалки (Закупка товаров, работ и услуг для обеспечения государственных (муниципальных) нужд)   </t>
  </si>
  <si>
    <t>Подпрограмма "Улучшение жилищных условий и выравнивание обеспеченности населения сельских поселений Южского муниципального района коммунальной инфраструктурой"</t>
  </si>
  <si>
    <t>02 Д 00 00000</t>
  </si>
  <si>
    <t>Основное мероприятие "Организация в границах поселений газоснабжения населения"</t>
  </si>
  <si>
    <t>02 Д 01 00000</t>
  </si>
  <si>
    <t>Основное мероприятие "Организация в границах поселений водоснабжения населения"</t>
  </si>
  <si>
    <t xml:space="preserve">02 Д 03 00000 </t>
  </si>
  <si>
    <t xml:space="preserve">Содержание и ремонт нецентрализованных источников водоснабжения  (Закупка товаров, работ и услуг для обеспечения государственных (муниципальных) нужд) </t>
  </si>
  <si>
    <t xml:space="preserve">02 Д 03 21480 </t>
  </si>
  <si>
    <t xml:space="preserve">02 Д 05 00000 </t>
  </si>
  <si>
    <t>02 Д 05 21680</t>
  </si>
  <si>
    <t>Подпрограмма "Развитие системы гражданской обороны, обеспечение безопасности, защиты населения и территории Южского муниципального района от чрезвычайных ситуаций"</t>
  </si>
  <si>
    <t>02 Ж 00 00000</t>
  </si>
  <si>
    <t>Основное мероприятие "Мероприятия по территориальной и гражданской обороне, защите населения и территории Южского муниципального района от чрезвычайных ситуаций природного и техногенного характера"</t>
  </si>
  <si>
    <t>02 Ж 01 00000</t>
  </si>
  <si>
    <t xml:space="preserve">Приобретение учебно-материальной базы для учебно-консультационных пунктов Южского муниципального района  (Закупка товаров, работ и услуг для обеспечения государственных (муниципальных) нужд) </t>
  </si>
  <si>
    <t>02 Ж 01 21590</t>
  </si>
  <si>
    <t xml:space="preserve">Изготовление и распространение буклетов, брошюр, памяток и листовок, плакатов и баннеров в области гражданской обороны, защиты от чрезвычайных ситуаций природного и техногенного характера, обеспечения пожарной безопасности и безопасности на водных объектах  (Закупка товаров, работ и услуг для обеспечения государственных (муниципальных) нужд) </t>
  </si>
  <si>
    <t>02 Ж 01 21600</t>
  </si>
  <si>
    <t>Основное мероприятие "Резервный фонд"</t>
  </si>
  <si>
    <t xml:space="preserve">02 Ж 03 00000 </t>
  </si>
  <si>
    <t>Резервный фонд администрации Южского муниципального района (Иные бюджетные ассигнования)</t>
  </si>
  <si>
    <t xml:space="preserve">02 Ж 03 20150 </t>
  </si>
  <si>
    <t>Подпрограмма "Сезонная уборка территорий сельских поселений Южского муниципального района"</t>
  </si>
  <si>
    <t xml:space="preserve">02 И 00 00000 </t>
  </si>
  <si>
    <t>Основное мероприятие "Мероприятия по содержанию территорий сельских поселений"</t>
  </si>
  <si>
    <t xml:space="preserve">02 И 01 00000 </t>
  </si>
  <si>
    <t xml:space="preserve">02 И 01 21670 </t>
  </si>
  <si>
    <t xml:space="preserve">Средства на повышение заработной платы работникам культуры муниципальных учреждений культуры Южского муниципального района до средней заработной платы по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</si>
  <si>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r>
      <t>Подпрограмма "Укрепление материально-технической базы учреждений культуры Южского муниципального района"</t>
    </r>
    <r>
      <rPr>
        <i/>
        <sz val="10"/>
        <color theme="1"/>
        <rFont val="Times New Roman"/>
        <family val="1"/>
        <charset val="204"/>
      </rPr>
      <t xml:space="preserve"> </t>
    </r>
  </si>
  <si>
    <t>Обеспечение сохранности зданий учреждений в сфере культуры (Предоставление субсидий бюджетным, автономным учреждениям и иным некоммерческим организациям)</t>
  </si>
  <si>
    <t>03 7 01 21550</t>
  </si>
  <si>
    <t>03 Д 00 00000</t>
  </si>
  <si>
    <t>Основное мероприятие "Организация и проведение событийных мероприятий"</t>
  </si>
  <si>
    <t>03 Д 01 00000</t>
  </si>
  <si>
    <t xml:space="preserve">Организация и проведение событийных мероприятий на территории района  (Закупка товаров, работ и услуг для обеспечения государственных (муниципальных) нужд) </t>
  </si>
  <si>
    <t>03 Д 01 21520</t>
  </si>
  <si>
    <t>Основное мероприятие "Содействие развитию музейно-выставочной деятельности"</t>
  </si>
  <si>
    <t>03 Д 03 00000</t>
  </si>
  <si>
    <t>Активизация издательской деятельности музеев (Предоставление субсидий бюджетным, автономным учреждениям и иным некоммерческим организациям)</t>
  </si>
  <si>
    <t>03 Д 03 21190</t>
  </si>
  <si>
    <t>Укрепление материально-технической базы (Предоставление субсидий бюджетным, автономным учреждениям и иным некоммерческим организациям)</t>
  </si>
  <si>
    <t>03 Д 03 21540</t>
  </si>
  <si>
    <t>03 Д 04 00000</t>
  </si>
  <si>
    <t>Проведение историко-культурной экспертизы выявленных объектов культурного наследия (Предоставление субсидий бюджетным, автономным учреждениям и иным некоммерческим организациям)</t>
  </si>
  <si>
    <t>03 Д 04 21220</t>
  </si>
  <si>
    <t>Обеспечение сохранности объектов культурного наследия (Предоставление субсидий бюджетным, автономным учреждениям и иным некоммерческим организациям)</t>
  </si>
  <si>
    <t>03 Д 04 21230</t>
  </si>
  <si>
    <t xml:space="preserve">Муниципальная программа Южского муниципального района "Развитие физической культуры, спорта и повышение эффективности реализации молодежной политики Южского муниципального района" </t>
  </si>
  <si>
    <t>Основное мероприятие "Развитие чувства патриотизма, любви к родному краю, гордости за историческое наследие и настоящее России"</t>
  </si>
  <si>
    <t>04 2 02 00000</t>
  </si>
  <si>
    <t>04 2 02 20280</t>
  </si>
  <si>
    <t>04 2 02 20290</t>
  </si>
  <si>
    <t>04 2 02 20300</t>
  </si>
  <si>
    <t>Основное мероприятие "Проведение спортивно-оздоровительных и спортивно-массовых мероприятий"</t>
  </si>
  <si>
    <t>04 4 02 00000</t>
  </si>
  <si>
    <t>04 4 02 20330</t>
  </si>
  <si>
    <t>Подпрограмма "Организация и проведение мероприятий по работе с детьми, подростками, молодёжью и молодыми семьями"</t>
  </si>
  <si>
    <t>04 8 00 00000</t>
  </si>
  <si>
    <t>Основное мероприятие "Организация и проведение мероприятий по работе с детьми и молодежью и молодыми семьями"</t>
  </si>
  <si>
    <t>04 8 01 00000</t>
  </si>
  <si>
    <t>Организация и проведение мероприятий по работе с детьми и молодежью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</si>
  <si>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r>
      <t>04 8 01 00380</t>
    </r>
    <r>
      <rPr>
        <i/>
        <sz val="14"/>
        <color theme="1"/>
        <rFont val="Times New Roman"/>
        <family val="1"/>
        <charset val="204"/>
      </rPr>
      <t xml:space="preserve"> </t>
    </r>
  </si>
  <si>
    <t>Организация и проведение мероприятий по работе с детьми и молодежью (Закупка товаров, работ и услуг для обеспечения государственных (муниципальных) нужд)</t>
  </si>
  <si>
    <t>Организация досуга молодых семей  (Закупка товаров, работ и услуг для обеспечения государственных (муниципальных) нужд)</t>
  </si>
  <si>
    <t>04 8 01 20310</t>
  </si>
  <si>
    <t>04 8 01 20320</t>
  </si>
  <si>
    <t xml:space="preserve">Организация и проведение мероприятий среди молодежи (Закупка товаров, работ и услуг для обеспечения государственных (муниципальных) нужд) </t>
  </si>
  <si>
    <t>04 8 01 20340</t>
  </si>
  <si>
    <t>04 8 01 20350</t>
  </si>
  <si>
    <t>Субсидирование части затрат субъектов малого и среднего предпринимательства и организаций, образующих инфраструктуру поддержки субъектов малого и среднего предпринимательства в сфере образования  (Иные бюджетные ассигнования)</t>
  </si>
  <si>
    <t>Субсидирование части затрат субъектов малого и среднего предпринимательства, осуществляющих сельскохозяйственную деятельность, связанных с приобретением сельскохозяйственной техники и оборудования  (Иные бюджетные ассигнования)</t>
  </si>
  <si>
    <t xml:space="preserve">Субсидирование части затрат субъектов малого и среднего предпринимательства по аренде выставочных площадей для участия в выставочно-ярморочных мероприятиях  (Иные бюджетные ассигнования) </t>
  </si>
  <si>
    <t>05 1 01 60110</t>
  </si>
  <si>
    <t>Субсидирование части затрат субъектов малого и среднего предпринимательства, связанных с оплатой услуг по сертификации  (Иные бюджетные ассигнования)</t>
  </si>
  <si>
    <t xml:space="preserve">05 1 01 60120 </t>
  </si>
  <si>
    <t xml:space="preserve">Проведение комплексных кадастровых работ  (Закупка товаров, работ и услуг для обеспечения государственных (муниципальных) нужд) </t>
  </si>
  <si>
    <t xml:space="preserve">05 2 01 21580 </t>
  </si>
  <si>
    <t>Оценка недвижимости, признание прав и регулирование отношений по муниципальной собственности (Закупка товаров, работ и услуг для обеспечения государственных (муниципальных) нужд)</t>
  </si>
  <si>
    <t>Изготовление технических планов и технических паспортов в отношении объектов капитального строительства (Закупка товаров, работ и услуг для обеспечения государственных (муниципальных) нужд)</t>
  </si>
  <si>
    <t xml:space="preserve">05 3 01 21730 </t>
  </si>
  <si>
    <t>Подпрограмма "Обеспечение финансирования работ по внесению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t>
  </si>
  <si>
    <t>05 4 00 00000</t>
  </si>
  <si>
    <t>Основное мероприятие "Внесение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t>
  </si>
  <si>
    <t xml:space="preserve">05 4 01 00000 </t>
  </si>
  <si>
    <t xml:space="preserve">05 4 01 21700 </t>
  </si>
  <si>
    <t xml:space="preserve">05 4 01 21710 </t>
  </si>
  <si>
    <r>
      <t>Муниципальная программа Южского муниципального района "Энергоэффективность и энергосбережение в Южском муниципальном районе"</t>
    </r>
    <r>
      <rPr>
        <i/>
        <sz val="10"/>
        <color theme="1"/>
        <rFont val="Times New Roman"/>
        <family val="1"/>
        <charset val="204"/>
      </rPr>
      <t xml:space="preserve"> </t>
    </r>
  </si>
  <si>
    <t>Устранение социальной разобщенности инвалидов и граждан, не являющихся инвалидами  (Закупка товаров, работ и услуг для обеспечения государственных (муниципальных) нужд)</t>
  </si>
  <si>
    <r>
      <t>Обеспечение деятельности Администрации Южского муниципального района, включая структурные подразделения имеющих статус юридического лица (Закупка товаров, работ и услуг для обеспечения государственных (муниципальных) нужд)</t>
    </r>
    <r>
      <rPr>
        <i/>
        <sz val="10"/>
        <color theme="1"/>
        <rFont val="Times New Roman"/>
        <family val="1"/>
        <charset val="204"/>
      </rPr>
      <t xml:space="preserve"> </t>
    </r>
  </si>
  <si>
    <t>Развитие кадрового потенциала не муниципальных служащих (Закупка товаров, работ и услуг для обеспечения государственных (муниципальных) нужд)</t>
  </si>
  <si>
    <t xml:space="preserve">08 1 03 20600 </t>
  </si>
  <si>
    <t>Подпрограмма "Повышение доступности и качества предоставления государственных и муниципальных услуг населению на базе муниципального бюджетного учреждения "Южский многофункциональный центр предоставления государственных и муниципальных услуг "Мои Документы"""</t>
  </si>
  <si>
    <t>Подпрограмма "Информационная открытость органов местного самоуправления Южского муниципального района и общественные связи"</t>
  </si>
  <si>
    <t xml:space="preserve">08 4 00 00000 </t>
  </si>
  <si>
    <t>Основное мероприятие "Обеспечение доступа к информации о деятельности органов местного самоуправления"</t>
  </si>
  <si>
    <t xml:space="preserve">08 4 01 00000 </t>
  </si>
  <si>
    <t>Информирование населения о деятельности органов местного самоуправления Южского муниципального района (Закупка товаров, работ и услуг для обеспечения государственных (муниципальных) нужд)</t>
  </si>
  <si>
    <t xml:space="preserve">08 4 01 21180 </t>
  </si>
  <si>
    <t>Изготовление полиграфии и сувенирной продукции, направленной на привлечение инвесторов и туристических организаций в Южский муниципальный район (Закупка товаров, работ и услуг для обеспечения государственных (муниципальных) нужд)</t>
  </si>
  <si>
    <t xml:space="preserve">08 4 01 21280  </t>
  </si>
  <si>
    <t>Обеспечение работы официальных сайтов органов местного самоуправления Южского муниципального района (Закупка товаров, работ и услуг для обеспечения государственных (муниципальных) нужд)</t>
  </si>
  <si>
    <t xml:space="preserve">08 4 01 21420 </t>
  </si>
  <si>
    <t>Основное мероприятие "Укрепление материально-      технической базы"</t>
  </si>
  <si>
    <t xml:space="preserve">08 4 03 00000 </t>
  </si>
  <si>
    <t>Переоснащение технического оборудования и программного обеспечения (Закупка товаров, работ и услуг для обеспечения государственных (муниципальных) нужд)</t>
  </si>
  <si>
    <t xml:space="preserve">08 4 03 20630 </t>
  </si>
  <si>
    <t>Приобретение компьютерной техники (Закупка товаров, работ и услуг для обеспечения государственных (муниципальных) нужд)</t>
  </si>
  <si>
    <t xml:space="preserve">08 4 03 20650 </t>
  </si>
  <si>
    <t xml:space="preserve">11 0 00 00000 </t>
  </si>
  <si>
    <t xml:space="preserve">11 1 00 00000 </t>
  </si>
  <si>
    <t xml:space="preserve">11 1 01 00000 </t>
  </si>
  <si>
    <t>Изготовление и распространение буклетов, брошюр, памяток и листовок, плакатов и баннеров по профилактике терроризма и экстремизма (Закупка товаров, работ и услуг для обеспечения государственных (муниципальных) нужд)</t>
  </si>
  <si>
    <t xml:space="preserve">11 1 01 21620 </t>
  </si>
  <si>
    <t>Основное мероприятие "Создание условий для реализации мер, направленных на укрепление межнационального и межконфессионального согласия, сохранение и развитие языков и культуры народов Российской Федерации, проживающих на территории поселений Южского муниципального района, социальную и культурную адаптацию мигрантов, профилактику межнациональных (межэтнических) конфликтов"</t>
  </si>
  <si>
    <t xml:space="preserve">11 1 02 00000 </t>
  </si>
  <si>
    <t xml:space="preserve">11 1 02 21630 </t>
  </si>
  <si>
    <t>12 0 00 00000</t>
  </si>
  <si>
    <t>12 1 00 00000</t>
  </si>
  <si>
    <t>12 1 01 00000</t>
  </si>
  <si>
    <t>12 2 00 00000</t>
  </si>
  <si>
    <t>12 2 01 00000</t>
  </si>
  <si>
    <t>ИТОГО:</t>
  </si>
  <si>
    <t>Основное мероприятие "Оплата услуг по заполнению формы федерального статистического наблюдения"</t>
  </si>
  <si>
    <t xml:space="preserve">Оплата услуг по заполнению формы федерального статистического наблюдения № 1-жилфонд "Сведения о жилищном фонде" (Закупка товаров, работ и услуг для обеспечения государственных (муниципальных) нужд) </t>
  </si>
  <si>
    <t>Подпрограмма "Обеспечение безопасности населения"</t>
  </si>
  <si>
    <t>Реализация комплекса мер, направленных на предупреждение распространения экстремизма, устранения межнационального и межконфессионального несогласия (Закупка товаров, работ и услуг для обеспечения государственных (муниципальных) нужд)</t>
  </si>
  <si>
    <t>Организация и проведение мероприятий по работе с детьми и молодежью (Иные бюджетные ассигнования)</t>
  </si>
  <si>
    <t>Основное мероприятие "Профилактика терроризма и экстремизма на территории Южского муниципального района"</t>
  </si>
  <si>
    <t>Муниципальная программа Южского муниципального района "Профилактика терроризма и экстремизма, а также минимизация и (или) ликвидация последствий проявления терроризма и экстремизма на территории Южского муниципального района"</t>
  </si>
  <si>
    <t>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организации проведения мероприятий по отлову и содержанию безнадзорных животных (Закупка товаров, работ и услуг для обеспечения государственных (муниципальных) нужд)</t>
  </si>
  <si>
    <t>31 9 00 80370</t>
  </si>
  <si>
    <t xml:space="preserve">Непрограммные направления деятельности исполнительно-распорядительных органов местного самоуправления Южского муниципального района </t>
  </si>
  <si>
    <t>31 9 00 00000</t>
  </si>
  <si>
    <t>Проведение спортивно-оздоровительных и спортивно-массовых мероприятий среди населения района (Закупка товаров, работ и услуг для обеспечения государственных (муниципальных) нужд)</t>
  </si>
  <si>
    <t xml:space="preserve">Подготовка проектов внесения изменений в Правила землепользования и застройки сельских поселений Южского муниципального района (Закупка товаров, работ и услуг для обеспечения государственных (муниципальных) нужд) </t>
  </si>
  <si>
    <r>
      <t xml:space="preserve">Подготовка проектов внесения изменений в генеральные планы сельских поселений Южского муниципального района (Закупка товаров, работ и услуг для обеспечения государственных (муниципальных) нужд) </t>
    </r>
    <r>
      <rPr>
        <i/>
        <sz val="14"/>
        <rFont val="Times New Roman"/>
        <family val="1"/>
        <charset val="204"/>
      </rPr>
      <t xml:space="preserve"> </t>
    </r>
  </si>
  <si>
    <t>04 4 02 21760</t>
  </si>
  <si>
    <t>05 3 01 21770</t>
  </si>
  <si>
    <t xml:space="preserve">Обслуживание контрольных устройств для непрерывной регистрации пройденного пути и скорости движения, времени работы и отдыха водителей (тахографами), аппаратуры спутниковой навигации ГЛОНАСС (Закупка товаров, работ и услуг для обеспечения государственных (муниципальных) нужд)  </t>
  </si>
  <si>
    <t>Обслуживание контрольных устройств для непрерывной регистрации пройденного пути и скорости движения, времени работы и отдыха водителей (тахографами), аппаратуры спутниковой навигации ГЛОНАСС (Предоставление субсидий бюджетным, автономным учреждениям и иным некоммерческим организациям)</t>
  </si>
  <si>
    <t xml:space="preserve">Муниципальная программа Южского муниципального района "Развитие инфраструктуры и улучшение жилищных условий граждан Южского муниципального района" </t>
  </si>
  <si>
    <t>Осуществление комплекса мер по внедрению энергосберегающих технологий в муниципальных учреждениях Южского муниципального района (Предоставление субсидий бюджетным, автономным учреждениям и иным некоммерческим организациям)</t>
  </si>
  <si>
    <t>Подпрограмма "Предоставление за счет средств бюджета Южского муниципального района субсидий на оказание финансовой поддержки социально-ориентированным некоммерческим организациям, не являющимся государственными (муниципальными) учреждениями"</t>
  </si>
  <si>
    <t>Основное мероприятие "Финансовая поддержка социально-ориентированным некоммерческим организациям"</t>
  </si>
  <si>
    <t>Предоставление за счет средств бюджета Южского муниципального района субсидий на оказание финансовой поддержки социально-ориентированным некоммерческим организациям, не являющимся государственными (муниципальными) учреждениями (Предоставление субсидий бюджетным, автономным учреждениям и иным некоммерческим организациям)</t>
  </si>
  <si>
    <t>Муниципальная программа Южского муниципального района "Поддержка граждан (семей) в приобретении жилья в Южском муниципальном районе"</t>
  </si>
  <si>
    <t>Организация и проведение мероприятий среди молодежи (Иные бюджетные ассигнования)</t>
  </si>
  <si>
    <t>Проведение муниципальных творческих конкурсов. Обеспечение участия в международных, всероссийских, региональных конкурсах, фестивалях, выставках (Предоставление субсидий бюджетным, автономным учреждениям и иным некоммерческим организациям)</t>
  </si>
  <si>
    <t>02 1 03 21780</t>
  </si>
  <si>
    <t xml:space="preserve">Обеспечение дорожной деятельности в Южском муниципальном районе  (Закупка товаров, работ и услуг для обеспечения государственных (муниципальных) нужд) </t>
  </si>
  <si>
    <t>02 1 03 21790</t>
  </si>
  <si>
    <t xml:space="preserve">Капитальный ремонт и ремонт автомобильных дорог общего пользования местного значения в сельских поселениях (Закупка товаров, работ и услуг для обеспечения государственных (муниципальных) нужд) </t>
  </si>
  <si>
    <t>02 1 03 21800</t>
  </si>
  <si>
    <t xml:space="preserve">Капитальный ремонт и ремонт автомобильных дорог общего пользования местного значения Южского муниципального района (Закупка товаров, работ и услуг для обеспечения государственных (муниципальных) нужд)  </t>
  </si>
  <si>
    <t>02 1 03 21810</t>
  </si>
  <si>
    <t xml:space="preserve">Участие в организации деятельности по сбору (в том числе раздельному сбору) и транспортированию твердых коммунальных отходов  (Закупка товаров, работ и услуг для обеспечения государственных (муниципальных) нужд) </t>
  </si>
  <si>
    <t xml:space="preserve">Организация ритуальных услуг и содержание мест захоронения (Закупка товаров, работ и услуг для обеспечения государственных (муниципальных) нужд) </t>
  </si>
  <si>
    <t>02 И 01 21820</t>
  </si>
  <si>
    <t xml:space="preserve">Обеспечение дорожной деятельности в сельских поселениях Южского муниципального района  (Закупка товаров, работ и услуг для обеспечения государственных (муниципальных) нужд) </t>
  </si>
  <si>
    <t>Основное мероприятие "Проведение мероприятий направленных на содержание плотины на р.Пионерка (оз. Вазаль)"</t>
  </si>
  <si>
    <t>Проведение спортивно-оздоровительных и спортивно-массовых мероприятий среди детей и подростков (Предоставление субсидий бюджетным, автономным учреждениям и иным некоммерческим организациям)</t>
  </si>
  <si>
    <t>Подпрограмма "Библиотека XXI века: Создание модельной библиотеки на базе сельских библиотечных отделов МКУК "Южская МЦБ""</t>
  </si>
  <si>
    <t xml:space="preserve">Основное мероприятие "Финансовое обеспечение деятельности структурных подразделений Отдела образования администрации Южского муниципального района" </t>
  </si>
  <si>
    <t>01 2 02 21650</t>
  </si>
  <si>
    <t xml:space="preserve">на 2018 год и на плановый </t>
  </si>
  <si>
    <t>период 2019 и 2020 годов"</t>
  </si>
  <si>
    <t xml:space="preserve">Основное мероприятие "Содействие развитию общего образования" </t>
  </si>
  <si>
    <t>Организация питания обучающихся из многодетных семей в муниципальных общеобразовательных организациях Южского муниципального района (Закупка товаров, работ и услуг для обеспечения государственных (муниципальных) нужд)</t>
  </si>
  <si>
    <t xml:space="preserve">Организация питания обучающихся из многодетных семей в муниципальных общеобразовательных организациях Южского муниципального района (Предоставление субсидий бюджетным, автономным учреждениям и иным некоммерческим организациям) </t>
  </si>
  <si>
    <t xml:space="preserve">Расходы по организации отдыха детей в каникулярное время в части организации двухразового питания в лагерях дневного пребывания (Предоставление субсидий бюджетным, автономным учреждениям и иным некоммерческим организациям) </t>
  </si>
  <si>
    <t>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</si>
  <si>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(Закупка товаров, работ и услуг для обеспечения государственных (муниципальных) нужд)</t>
  </si>
  <si>
    <t xml:space="preserve">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 </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</si>
  <si>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</si>
  <si>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 </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</si>
  <si>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(Закупка товаров, работ и услуг для обеспечения государственных (муниципальных) нужд)</t>
  </si>
  <si>
    <t>Подпрограмма "Организация целевой подготовки педагогов для работы в муниципальных образовательных организациях Южского муниципального района Ивановской области"</t>
  </si>
  <si>
    <t>01 9 00 00000</t>
  </si>
  <si>
    <t>Основное мероприятие "Развитие кадрового потенциала системы образования"</t>
  </si>
  <si>
    <t>01 9 01 00000</t>
  </si>
  <si>
    <t>01 9 01 S2700</t>
  </si>
  <si>
    <t>02 Д 01 21460</t>
  </si>
  <si>
    <t>02 Д 01 21450</t>
  </si>
  <si>
    <t xml:space="preserve">Софинансирование на разработку ПСД по объекту "Распределительный газопровод д. Глушицы, д. Пустынь, с. Новоклязьминское Новоклязьминского сельского поселения"  (Закупка товаров, работ и услуг для обеспечения государственных (муниципальных) нужд) </t>
  </si>
  <si>
    <t xml:space="preserve">Софинансирование на разработку ПСД по объекту "Распределительный газопровод с. Хотимль, д. Емельяново, д. Домнино, д. Травино, д. Кишариха Хотимльского сельского поселения"  (Закупка товаров, работ и услуг для обеспечения государственных (муниципальных) нужд) </t>
  </si>
  <si>
    <r>
      <t xml:space="preserve">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водоснабжения населения (Межбюджетные трансферты) </t>
    </r>
    <r>
      <rPr>
        <i/>
        <sz val="10"/>
        <color rgb="FF002060"/>
        <rFont val="Times New Roman"/>
        <family val="1"/>
        <charset val="204"/>
      </rPr>
      <t xml:space="preserve"> </t>
    </r>
  </si>
  <si>
    <t>02 Д 03 10010</t>
  </si>
  <si>
    <t>02 Д 03 21490</t>
  </si>
  <si>
    <t xml:space="preserve">Разработка ПСД "Строительство резервной артскважины в с. Мугреевский"  (Закупка товаров, работ и услуг для обеспечения государственных (муниципальных) нужд) </t>
  </si>
  <si>
    <t>02 Д 03 21940</t>
  </si>
  <si>
    <t xml:space="preserve">Поставка электрической энергии на объекты системы водоснабжения в границах сельских поселений (Закупка товаров, работ и услуг для обеспечения государственных (муниципальных) нужд)  </t>
  </si>
  <si>
    <t>02 Д 07 00000</t>
  </si>
  <si>
    <t>Основное мероприятие "Организация содержания муниципального жилищного фонда в поселениях"</t>
  </si>
  <si>
    <t>02 Д 07 21750</t>
  </si>
  <si>
    <t>02 Ж 01 21840</t>
  </si>
  <si>
    <t xml:space="preserve">Организация лодочной переправы на период весеннего половодья в сельских поселениях Южского муниципального района (Закупка товаров, работ и услуг для обеспечения государственных (муниципальных) нужд) </t>
  </si>
  <si>
    <t xml:space="preserve">Перечисление взносов за капитальный ремонт муниципальных жилых помещений (Закупка товаров, работ и услуг для обеспечения государственных (муниципальных) нужд) </t>
  </si>
  <si>
    <t>02 Ж 01 21850</t>
  </si>
  <si>
    <t xml:space="preserve">Мероприятия по предупреждению и устранению последствий весеннего половодья в сельских поселениях Южского муниципального района (Закупка товаров, работ и услуг для обеспечения государственных (муниципальных) нужд)  </t>
  </si>
  <si>
    <t>03 2 02 S1430</t>
  </si>
  <si>
    <t xml:space="preserve">Расходы на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 </t>
  </si>
  <si>
    <t>03 7 01 S1980</t>
  </si>
  <si>
    <t xml:space="preserve">Укрепление материально-технической базы учреждений культуры Южского муниципального района (Закупка товаров, работ и услуг для обеспечения государственных (муниципальных) нужд) </t>
  </si>
  <si>
    <t>Муниципальная программа Южского муниципального района "Содействие в реализации прав граждан на безопасный и здоровый труд"</t>
  </si>
  <si>
    <t>13 0 00 00000</t>
  </si>
  <si>
    <t>Подпрограмма "Улучшение условий и охраны труда в муниципальных учреждениях Южского муниципального района"</t>
  </si>
  <si>
    <t>13 1 00 00000</t>
  </si>
  <si>
    <t>Основное мероприятие "Совершенствование охраны труда в муниципальных учреждениях"</t>
  </si>
  <si>
    <t>13 1 01 00000</t>
  </si>
  <si>
    <t xml:space="preserve">Проведение специальной оценки условий труда  (Закупка товаров, работ и услуг для обеспечения государственных (муниципальных) нужд) </t>
  </si>
  <si>
    <t xml:space="preserve">13 1 01 21990 </t>
  </si>
  <si>
    <t xml:space="preserve">Проведение обязательных предварительных и периодических медицинских осмотров работников  (Закупка товаров, работ и услуг для обеспечения государственных (муниципальных) нужд) </t>
  </si>
  <si>
    <t>13 1 01 22010</t>
  </si>
  <si>
    <t>Проведение обязательных предварительных и периодических медицинских осмотров работников   (Предоставление субсидий бюджетным, автономным учреждениям и иным некоммерческим организациям)</t>
  </si>
  <si>
    <t>31 9 00 00240</t>
  </si>
  <si>
    <t>31 9 00 10050</t>
  </si>
  <si>
    <t>31 9 00 10060</t>
  </si>
  <si>
    <t>31 9 00 21930</t>
  </si>
  <si>
    <t>31 9 00 66130</t>
  </si>
  <si>
    <t>31 9 00 90040</t>
  </si>
  <si>
    <t>31 9 00 S1950</t>
  </si>
  <si>
    <t>Организация и проведение конкурса на право заключения концессионного соглашения, подготовку конкурсной документации (Закупка товаров, работ и услуг для обеспечения государственных (муниципальных) нужд)</t>
  </si>
  <si>
    <t xml:space="preserve">Содержание и обслуживание казны (Закупка товаров, работ и услуг для обеспечения государственных (муниципальных) нужд) </t>
  </si>
  <si>
    <t xml:space="preserve">Мероприятия по обеспечению безопасности людей на водных объектах, охране их жизни и здоровья (Межбюджетные трансферты)  </t>
  </si>
  <si>
    <t>Исполнение судебных актов, оплата судебных издержек по ним (Иные бюджетные ассигнования)</t>
  </si>
  <si>
    <t xml:space="preserve">Организация дополнительного пенсионного обеспечения отдельных категорий граждан  (Социальное обеспечение и иные выплаты населению) </t>
  </si>
  <si>
    <t>31 9 00 R0971</t>
  </si>
  <si>
    <t>Создание в общеобразовательных организациях, расположенных в сельской местности, условий для занятий физической культурой и спортом в 2018 году (Закупка товаров, работ и услуг для обеспечения государственных (муниципальных) нужд)</t>
  </si>
  <si>
    <t>03 2 02 81430</t>
  </si>
  <si>
    <t>Софинансирование расходов,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</si>
  <si>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03 1 02 80340</t>
  </si>
  <si>
    <t xml:space="preserve">Софинансирование расходов,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</si>
  <si>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03 3 01 R5191</t>
  </si>
  <si>
    <t>Комплектование книжных фондов библиотек муниципальных образований (Закупка товаров, работ и услуг для обеспечения государственных (муниципальных) нужд)</t>
  </si>
  <si>
    <t>01 1 03 80090</t>
  </si>
  <si>
    <t>Осуществление переданных органам местного самоуправления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дошкольных группах муниципальных  общеобразовательных организаций (Закупка товаров, работ и услуг для обеспечения государственных (муниципальных) нужд)</t>
  </si>
  <si>
    <t>31 9 00 82400</t>
  </si>
  <si>
    <t>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организации проведения мероприятий по содержанию сибиреязвенных скотомогильников  (Закупка товаров, работ и услуг для обеспечения государственных (муниципальных) нужд)</t>
  </si>
  <si>
    <t>31 9 00 51200</t>
  </si>
  <si>
    <t xml:space="preserve">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(Межбюджетные трансферты)  </t>
  </si>
  <si>
    <t>08 2 01 S2910</t>
  </si>
  <si>
    <t xml:space="preserve">Расходы по обеспечению функционирования многофункциональных центров предоставления государственных и муниципальных услуг  (Предоставление субсидий бюджетным, автономным учреждениям и иным некоммерческим организациям) </t>
  </si>
  <si>
    <t xml:space="preserve">Иные межбюджетные трансферты из бюджета Южского муниципального района бюджетам сельских поселений на исполнение части полномочий по решению вопросов местного значения, предусмотренных пунктами 4, 6, 22, 26, 31, 33.1, 33.2, 38 части 1 статьи 14 Федерального закона от 06.10.2003 № 131-ФЗ "Об общих принципах организации местного самоуправления в Российской Федерации" (Межбюджетные трансферты) </t>
  </si>
  <si>
    <t xml:space="preserve">Основное мероприятие "Содействие развитию дополнительного образования" </t>
  </si>
  <si>
    <t>01 3 02 00000</t>
  </si>
  <si>
    <t>01 3 02 22030</t>
  </si>
  <si>
    <t>31 9 00 00420</t>
  </si>
  <si>
    <t>Средства на доведение заработной платы до средней по Ивановской области по отдельным категориям работников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</si>
  <si>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Сумма, руб.</t>
  </si>
  <si>
    <t>Подпрограмма "Библиотечный фонд-стратегический ресурс общества"</t>
  </si>
  <si>
    <t>Обеспечение содержания учреждений дополнительного образования детей в соответствии с нормами пожарной безопасности (Предоставление субсидий бюджетным, автономным учреждениям и иным некоммерческим организациям)</t>
  </si>
  <si>
    <t>Поддержка талантливой молодежи, участие сборных молодежных команд района в областных, региональных и Российских турнирах, соревнованиях (Предоставление субсидий бюджетным, автономным учреждениям и иным некоммерческим организациям)</t>
  </si>
  <si>
    <t>Основное мероприятие «Проведение энергетических обследований (энергоаудита) муниципальных учреждений Южского муниципального района»</t>
  </si>
  <si>
    <t>06 1 02 00000</t>
  </si>
  <si>
    <t>06 1 02 22060</t>
  </si>
  <si>
    <t>Непрограммные направления деятельности органов местного самоуправления Южского муниципального района и иных органов местного самоуправления Южского муниципального района</t>
  </si>
  <si>
    <t>Распределение бюджетных ассигнований по целевым статьям (муниципальным программам Южского муниципального района и не включенным в муниципальные программы Южского муниципального района направлениям деятельности органов местного самоуправления Южского муниципального района (исполнительно-распорядительных органов Южского муниципального района)), группам видов расходов классификации расходов бюджета Южского муниципального района на 2018 год</t>
  </si>
  <si>
    <t>Проведение энергоаудита Комитета по управлению муниципальным имуществом администрации Южского муниципального района Ивановской области (Закупка товаров, работ и услуг для обеспечения государственных (муниципальных) нужд)</t>
  </si>
  <si>
    <t>Подпрограмма "Реализация мероприятий, направленных на вовлечение населения в культурную жизнь района"</t>
  </si>
  <si>
    <t>01 3 01 S1420</t>
  </si>
  <si>
    <t>01 3 01 81420</t>
  </si>
  <si>
    <t>03 7 01 81980</t>
  </si>
  <si>
    <t>Расходы на укрепление материально-технической базы муниципальных образовательных организаций Ивановской области  (Закупка товаров, работ и услуг для обеспечения государственных (муниципальных) нужд)</t>
  </si>
  <si>
    <t>31 9 00 81950</t>
  </si>
  <si>
    <t>31 9 00 L0971</t>
  </si>
  <si>
    <t>Софинансирование расходов,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</si>
  <si>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Укрепление материально-технической базы муниципальных учреждений культуры Ивановской области (Закупка товаров, работ и услуг для обеспечения государственных (муниципальных) нужд)</t>
  </si>
  <si>
    <t xml:space="preserve">Укрепление материально-технической базы муниципальных образовательных организаций Ивановской области  (Закупка товаров, работ и услуг для обеспечения государственных (муниципальных) нужд) </t>
  </si>
  <si>
    <t>Организация и проведение событийных мероприятий на территории района  (Предоставление субсидий бюджетным, автономным учреждениям и иным некоммерческим организациям)</t>
  </si>
  <si>
    <t>от 22.12.2017 № 131</t>
  </si>
  <si>
    <t>"Приложение № 6</t>
  </si>
  <si>
    <t>"О внесении изменений и дополнений</t>
  </si>
  <si>
    <t xml:space="preserve">в решение Совета Южского </t>
  </si>
  <si>
    <t>от 22.12.2017 № 131 "О бюджете</t>
  </si>
  <si>
    <t>Южского муниципального района</t>
  </si>
  <si>
    <t>на 2018 год и на плановый</t>
  </si>
  <si>
    <t>период 2019 и 2020 годов""</t>
  </si>
  <si>
    <t>Основное мероприятие "Укрепление материально-технической базы общеобразовательных организаций Южского муниципального района"</t>
  </si>
  <si>
    <t>01 2 03 00000</t>
  </si>
  <si>
    <t xml:space="preserve">Проведение экспертизы проектно-сметной документации на капитальный ремонт помещений муниципального казённого дошкольного образовательного учреждения Мугреевский детский сад для размещения муниципального казённого общеобразовательного учреждения средняя общеобразовательная школа с. Мугреевский (Закупка товаров, работ и услуг для обеспечения государственных (муниципальных) нужд)  </t>
  </si>
  <si>
    <t>01 2 03 22020</t>
  </si>
  <si>
    <t>04 2 02 21910</t>
  </si>
  <si>
    <t>Организация и проведение мероприятий по военно-патриотическому движению "Юнармия" (Закупка товаров, работ и услуг для обеспечения государственных (муниципальных) нужд)</t>
  </si>
  <si>
    <t>31 9 00 22090</t>
  </si>
  <si>
    <t>Погашение кредиторской задолженности 2017 года (Закупка товаров, работ и услуг для обеспечения государственных (муниципальных) нужд)</t>
  </si>
  <si>
    <t>"</t>
  </si>
  <si>
    <t>12 1 01 R0200</t>
  </si>
  <si>
    <t>12 2 01 S3100</t>
  </si>
  <si>
    <t xml:space="preserve">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(в том числе рефинансированному) (Социальное обеспечение и иные выплаты населению) </t>
  </si>
  <si>
    <t>Приложение № 5</t>
  </si>
  <si>
    <t>01 2 03 81950</t>
  </si>
  <si>
    <t>01 2 03 S1950</t>
  </si>
  <si>
    <t>01 2 03 L0971</t>
  </si>
  <si>
    <t>01 2 03 22110</t>
  </si>
  <si>
    <t xml:space="preserve">Разработка проектно-сметной документации на капитальный ремонт спортивного зала муниципального казённого общеобразовательного учреждения средняя общеобразовательная школа с. Мугреевский (Закупка товаров, работ и услуг для обеспечения государственных (муниципальных) нужд)  </t>
  </si>
  <si>
    <t>Софинансирование расходов на организацию целевой подготовки педагогов для работы в муниципальных образовательных организациях Южского муниципального района Ивановской области (Предоставление субсидий бюджетным, автономным учреждениям и иным некоммерческим организациям)</t>
  </si>
  <si>
    <t>03 3 01 L5191</t>
  </si>
  <si>
    <t xml:space="preserve">07 1 02 22120 </t>
  </si>
  <si>
    <t>12 1 01 66110</t>
  </si>
  <si>
    <t xml:space="preserve">Предоставление дополнительных социальных выплат за счет средств местного бюджета в размере 5 процентов расчетной (средней) стоимости жилья при рождении (усыновлении) 1 и более ребенка (Социальное обеспечение и иные выплаты населению) </t>
  </si>
  <si>
    <t>30 9 00 10230</t>
  </si>
  <si>
    <t xml:space="preserve">Обеспечение функционирования деятельности по передаваемой части полномочий органов местного самоуправления поселения органам местного самоуправления муниципального района по осуществлению внешнего муниципального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</si>
  <si>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31 9 00 22100</t>
  </si>
  <si>
    <t xml:space="preserve">Оказание единовременной материальной помощи постоянно проживающей и зарегистрированной по месту жительства семье, пострадавшей в результате пожара, произошедшего 12 декабря 2017 года по адресу: Ивановская область, Южский район, с. Мугреево-Никольское, ул. Молодежная, д. 6 (Социальное обеспечение и иные выплаты населению) </t>
  </si>
  <si>
    <t>12 1 01 L4970</t>
  </si>
  <si>
    <t>Софинансирование расходов на организацию целевой подготовки педагогов для работы в муниципальных образовательных организациях Южского муниципального района Ивановской области  (Закупка товаров, работ и услуг для обеспечения государственных (муниципальных) нужд)</t>
  </si>
  <si>
    <t xml:space="preserve">Обеспечение доступности к объектам и услугам в органах местного самоуправления для инвалидов (Закупка товаров, работ и услуг для обеспечения государственных (муниципальных) нужд) </t>
  </si>
  <si>
    <t>12 1 01 L0200</t>
  </si>
  <si>
    <t>от 16.02.2018 № 14</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</si>
</sst>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charset val="204"/>
      <scheme val="minor"/>
    </font>
    <font>
      <b/>
      <sz val="14"/>
      <name val="Times New Roman"/>
      <family val="1"/>
      <charset val="204"/>
    </font>
    <font>
      <sz val="14"/>
      <name val="Times New Roman"/>
      <family val="1"/>
      <charset val="204"/>
    </font>
    <font>
      <i/>
      <sz val="14"/>
      <name val="Times New Roman"/>
      <family val="1"/>
      <charset val="204"/>
    </font>
    <font>
      <sz val="10"/>
      <name val="Times New Roman"/>
      <family val="1"/>
      <charset val="204"/>
    </font>
    <font>
      <i/>
      <sz val="10"/>
      <color rgb="FF002060"/>
      <name val="Times New Roman"/>
      <family val="1"/>
      <charset val="204"/>
    </font>
    <font>
      <i/>
      <sz val="10"/>
      <name val="Times New Roman"/>
      <family val="1"/>
      <charset val="204"/>
    </font>
    <font>
      <b/>
      <sz val="14"/>
      <color theme="1"/>
      <name val="Times New Roman"/>
      <family val="1"/>
      <charset val="204"/>
    </font>
    <font>
      <i/>
      <sz val="14"/>
      <color theme="1"/>
      <name val="Times New Roman"/>
      <family val="1"/>
      <charset val="204"/>
    </font>
    <font>
      <sz val="14"/>
      <color theme="1"/>
      <name val="Times New Roman"/>
      <family val="1"/>
      <charset val="204"/>
    </font>
    <font>
      <i/>
      <sz val="10"/>
      <color theme="1"/>
      <name val="Times New Roman"/>
      <family val="1"/>
      <charset val="204"/>
    </font>
    <font>
      <u/>
      <sz val="14"/>
      <name val="Times New Roman"/>
      <family val="1"/>
      <charset val="204"/>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74">
    <xf numFmtId="0" fontId="0" fillId="0" borderId="0" xfId="0"/>
    <xf numFmtId="0" fontId="2" fillId="0" borderId="0" xfId="0" applyFont="1" applyFill="1"/>
    <xf numFmtId="0" fontId="2" fillId="0" borderId="0" xfId="0" applyFont="1" applyFill="1" applyAlignment="1">
      <alignment horizontal="center" vertical="center"/>
    </xf>
    <xf numFmtId="0" fontId="3" fillId="0" borderId="0" xfId="0" applyFont="1" applyFill="1"/>
    <xf numFmtId="0" fontId="2" fillId="0" borderId="1" xfId="0" applyFont="1" applyFill="1" applyBorder="1" applyAlignment="1">
      <alignment horizontal="center" vertical="center"/>
    </xf>
    <xf numFmtId="0" fontId="3" fillId="0" borderId="1" xfId="0" applyFont="1" applyFill="1" applyBorder="1" applyAlignment="1">
      <alignment horizontal="center" vertical="center"/>
    </xf>
    <xf numFmtId="1" fontId="2" fillId="0" borderId="1" xfId="0" applyNumberFormat="1" applyFont="1" applyFill="1" applyBorder="1" applyAlignment="1">
      <alignment horizontal="center" vertical="center"/>
    </xf>
    <xf numFmtId="0" fontId="1" fillId="0" borderId="1" xfId="0" applyFont="1" applyFill="1" applyBorder="1" applyAlignment="1">
      <alignment horizontal="center" vertical="center"/>
    </xf>
    <xf numFmtId="0" fontId="1" fillId="0" borderId="0" xfId="0" applyFont="1" applyFill="1"/>
    <xf numFmtId="0" fontId="2" fillId="0" borderId="0" xfId="0" applyFont="1" applyFill="1" applyAlignment="1">
      <alignment vertical="top"/>
    </xf>
    <xf numFmtId="0" fontId="2" fillId="0" borderId="0" xfId="0" applyFont="1" applyFill="1" applyAlignment="1">
      <alignment horizontal="center" vertical="top"/>
    </xf>
    <xf numFmtId="0" fontId="2" fillId="2" borderId="1" xfId="0" applyFont="1" applyFill="1" applyBorder="1" applyAlignment="1">
      <alignment horizontal="center" vertical="center"/>
    </xf>
    <xf numFmtId="0" fontId="2" fillId="0" borderId="0" xfId="0" applyFont="1" applyFill="1" applyAlignment="1">
      <alignment horizontal="right"/>
    </xf>
    <xf numFmtId="0" fontId="1" fillId="0" borderId="1" xfId="0" applyFont="1" applyFill="1" applyBorder="1"/>
    <xf numFmtId="0" fontId="7" fillId="0" borderId="1" xfId="0" applyFont="1" applyFill="1" applyBorder="1" applyAlignment="1">
      <alignment horizontal="justify" vertical="top"/>
    </xf>
    <xf numFmtId="0" fontId="7" fillId="0" borderId="1" xfId="0" applyFont="1" applyFill="1" applyBorder="1" applyAlignment="1">
      <alignment horizontal="center" vertical="center"/>
    </xf>
    <xf numFmtId="0" fontId="8" fillId="0" borderId="1" xfId="0" applyFont="1" applyFill="1" applyBorder="1" applyAlignment="1">
      <alignment horizontal="justify" vertical="top"/>
    </xf>
    <xf numFmtId="0" fontId="8" fillId="0" borderId="1" xfId="0" applyFont="1" applyFill="1" applyBorder="1" applyAlignment="1">
      <alignment horizontal="center" vertical="center"/>
    </xf>
    <xf numFmtId="0" fontId="9" fillId="0" borderId="1" xfId="0" applyFont="1" applyFill="1" applyBorder="1" applyAlignment="1">
      <alignment horizontal="justify" vertical="top"/>
    </xf>
    <xf numFmtId="0" fontId="9" fillId="0" borderId="1" xfId="0" applyFont="1" applyFill="1" applyBorder="1" applyAlignment="1">
      <alignment horizontal="center" vertical="center"/>
    </xf>
    <xf numFmtId="0" fontId="9" fillId="0" borderId="1" xfId="0" applyFont="1" applyFill="1" applyBorder="1" applyAlignment="1">
      <alignment horizontal="justify" vertical="top" wrapText="1"/>
    </xf>
    <xf numFmtId="0" fontId="9" fillId="0" borderId="1" xfId="0" applyFont="1" applyBorder="1" applyAlignment="1">
      <alignment horizontal="justify" vertical="top" wrapText="1"/>
    </xf>
    <xf numFmtId="0" fontId="7" fillId="0" borderId="1" xfId="0" applyFont="1" applyFill="1" applyBorder="1" applyAlignment="1">
      <alignment horizontal="left" vertical="top" wrapText="1"/>
    </xf>
    <xf numFmtId="0" fontId="8" fillId="0" borderId="1" xfId="0" applyFont="1" applyBorder="1" applyAlignment="1">
      <alignment horizontal="justify" vertical="top" wrapText="1"/>
    </xf>
    <xf numFmtId="0" fontId="8" fillId="0" borderId="1" xfId="0" applyFont="1" applyBorder="1" applyAlignment="1">
      <alignment horizontal="center" vertical="center"/>
    </xf>
    <xf numFmtId="0" fontId="9" fillId="0" borderId="1" xfId="0" applyFont="1" applyBorder="1" applyAlignment="1">
      <alignment horizontal="justify" vertical="top"/>
    </xf>
    <xf numFmtId="0" fontId="7" fillId="0" borderId="1" xfId="0" applyFont="1" applyBorder="1" applyAlignment="1">
      <alignment horizontal="justify" vertical="top" wrapText="1"/>
    </xf>
    <xf numFmtId="0" fontId="9" fillId="0" borderId="1" xfId="0" applyFont="1" applyBorder="1" applyAlignment="1">
      <alignment horizontal="center" vertical="center"/>
    </xf>
    <xf numFmtId="0" fontId="8" fillId="0" borderId="1" xfId="0" applyFont="1" applyFill="1" applyBorder="1" applyAlignment="1">
      <alignment horizontal="justify" vertical="top" wrapText="1"/>
    </xf>
    <xf numFmtId="0" fontId="8" fillId="0" borderId="1" xfId="0" applyFont="1" applyBorder="1" applyAlignment="1">
      <alignment vertical="top"/>
    </xf>
    <xf numFmtId="0" fontId="7" fillId="0" borderId="1" xfId="0" applyNumberFormat="1" applyFont="1" applyBorder="1" applyAlignment="1">
      <alignment horizontal="justify" vertical="top" wrapText="1"/>
    </xf>
    <xf numFmtId="0" fontId="7" fillId="0" borderId="1" xfId="0" applyFont="1" applyBorder="1" applyAlignment="1">
      <alignment horizontal="center" vertical="center"/>
    </xf>
    <xf numFmtId="0" fontId="9" fillId="2" borderId="1" xfId="0" applyFont="1" applyFill="1" applyBorder="1" applyAlignment="1">
      <alignment horizontal="justify" vertical="top"/>
    </xf>
    <xf numFmtId="0" fontId="9" fillId="2" borderId="1" xfId="0" applyFont="1" applyFill="1" applyBorder="1" applyAlignment="1">
      <alignment horizontal="center" vertical="center"/>
    </xf>
    <xf numFmtId="0" fontId="3" fillId="2" borderId="1" xfId="0" applyFont="1" applyFill="1" applyBorder="1" applyAlignment="1">
      <alignment horizontal="center" vertical="center"/>
    </xf>
    <xf numFmtId="2" fontId="9" fillId="0" borderId="1" xfId="0" applyNumberFormat="1" applyFont="1" applyFill="1" applyBorder="1" applyAlignment="1">
      <alignment horizontal="justify" vertical="top" wrapText="1"/>
    </xf>
    <xf numFmtId="0" fontId="1" fillId="0" borderId="1" xfId="0" applyFont="1" applyFill="1" applyBorder="1" applyAlignment="1">
      <alignment vertical="top"/>
    </xf>
    <xf numFmtId="0" fontId="1" fillId="0" borderId="1" xfId="0" applyFont="1" applyFill="1" applyBorder="1" applyAlignment="1">
      <alignment horizontal="center" vertical="top"/>
    </xf>
    <xf numFmtId="4" fontId="2" fillId="0" borderId="1" xfId="0" applyNumberFormat="1" applyFont="1" applyFill="1" applyBorder="1" applyAlignment="1">
      <alignment horizontal="center" vertical="center"/>
    </xf>
    <xf numFmtId="4" fontId="2" fillId="0" borderId="0" xfId="0" applyNumberFormat="1" applyFont="1" applyFill="1" applyAlignment="1">
      <alignment horizontal="center" vertical="center"/>
    </xf>
    <xf numFmtId="4" fontId="1" fillId="0" borderId="1" xfId="0" applyNumberFormat="1" applyFont="1" applyFill="1" applyBorder="1" applyAlignment="1">
      <alignment horizontal="center" vertical="center"/>
    </xf>
    <xf numFmtId="4" fontId="2" fillId="2" borderId="1" xfId="0" applyNumberFormat="1" applyFont="1" applyFill="1" applyBorder="1" applyAlignment="1">
      <alignment horizontal="center" vertical="center"/>
    </xf>
    <xf numFmtId="4" fontId="4" fillId="0" borderId="0" xfId="0" applyNumberFormat="1" applyFont="1" applyFill="1" applyAlignment="1">
      <alignment horizontal="center" vertical="center"/>
    </xf>
    <xf numFmtId="0" fontId="2" fillId="2" borderId="1" xfId="0" applyFont="1" applyFill="1" applyBorder="1" applyAlignment="1">
      <alignment horizontal="justify" vertical="top"/>
    </xf>
    <xf numFmtId="0" fontId="9" fillId="2" borderId="1" xfId="0" applyFont="1" applyFill="1" applyBorder="1" applyAlignment="1">
      <alignment horizontal="justify" vertical="top" wrapText="1"/>
    </xf>
    <xf numFmtId="0" fontId="7" fillId="2" borderId="1" xfId="0" applyFont="1" applyFill="1" applyBorder="1" applyAlignment="1">
      <alignment horizontal="justify" vertical="top"/>
    </xf>
    <xf numFmtId="0" fontId="2" fillId="0" borderId="1" xfId="0" applyFont="1" applyBorder="1" applyAlignment="1">
      <alignment horizontal="justify" vertical="top" wrapText="1"/>
    </xf>
    <xf numFmtId="0" fontId="7" fillId="2" borderId="1" xfId="0" applyFont="1" applyFill="1" applyBorder="1" applyAlignment="1">
      <alignment horizontal="justify" vertical="top" wrapText="1"/>
    </xf>
    <xf numFmtId="0" fontId="8" fillId="2" borderId="1" xfId="0" applyFont="1" applyFill="1" applyBorder="1" applyAlignment="1">
      <alignment horizontal="justify" vertical="top" wrapText="1"/>
    </xf>
    <xf numFmtId="0" fontId="8" fillId="2" borderId="1" xfId="0" applyFont="1" applyFill="1" applyBorder="1" applyAlignment="1">
      <alignment horizontal="center" vertical="center"/>
    </xf>
    <xf numFmtId="4" fontId="3" fillId="2" borderId="1" xfId="0" applyNumberFormat="1" applyFont="1" applyFill="1" applyBorder="1" applyAlignment="1">
      <alignment horizontal="center" vertical="center"/>
    </xf>
    <xf numFmtId="0" fontId="8" fillId="0" borderId="1" xfId="0" applyFont="1" applyBorder="1" applyAlignment="1">
      <alignment horizontal="justify" vertical="top"/>
    </xf>
    <xf numFmtId="0" fontId="2" fillId="2" borderId="1" xfId="0" applyFont="1" applyFill="1" applyBorder="1" applyAlignment="1">
      <alignment horizontal="justify" vertical="top" wrapText="1"/>
    </xf>
    <xf numFmtId="0" fontId="7" fillId="2" borderId="1" xfId="0" applyFont="1" applyFill="1" applyBorder="1" applyAlignment="1">
      <alignment horizontal="center" vertical="center"/>
    </xf>
    <xf numFmtId="0" fontId="8" fillId="2" borderId="1" xfId="0" applyFont="1" applyFill="1" applyBorder="1" applyAlignment="1">
      <alignment horizontal="justify" vertical="top"/>
    </xf>
    <xf numFmtId="49" fontId="9" fillId="2" borderId="1"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9" fillId="0" borderId="1" xfId="0" applyFont="1" applyBorder="1" applyAlignment="1">
      <alignment horizontal="justify" wrapText="1"/>
    </xf>
    <xf numFmtId="4" fontId="1" fillId="2" borderId="1" xfId="0" applyNumberFormat="1" applyFont="1" applyFill="1" applyBorder="1" applyAlignment="1">
      <alignment horizontal="center" vertical="center"/>
    </xf>
    <xf numFmtId="0" fontId="2" fillId="0" borderId="0" xfId="0" applyFont="1" applyFill="1" applyAlignment="1">
      <alignment horizontal="right" vertical="center"/>
    </xf>
    <xf numFmtId="4" fontId="2" fillId="0" borderId="0" xfId="0" applyNumberFormat="1" applyFont="1" applyFill="1"/>
    <xf numFmtId="0" fontId="3" fillId="2" borderId="1" xfId="0" applyFont="1" applyFill="1" applyBorder="1" applyAlignment="1">
      <alignment horizontal="justify" vertical="top" wrapText="1"/>
    </xf>
    <xf numFmtId="49" fontId="9" fillId="0" borderId="1" xfId="0" applyNumberFormat="1" applyFont="1" applyFill="1" applyBorder="1" applyAlignment="1">
      <alignment horizontal="center" vertical="center"/>
    </xf>
    <xf numFmtId="4" fontId="2" fillId="0" borderId="0" xfId="0" applyNumberFormat="1" applyFont="1" applyFill="1" applyAlignment="1">
      <alignment horizontal="right" vertical="center"/>
    </xf>
    <xf numFmtId="0" fontId="9" fillId="0" borderId="0" xfId="0" applyFont="1" applyAlignment="1">
      <alignment horizontal="justify" vertical="top" wrapText="1"/>
    </xf>
    <xf numFmtId="0" fontId="2" fillId="0" borderId="0" xfId="0" applyFont="1" applyFill="1" applyAlignment="1">
      <alignment horizontal="right"/>
    </xf>
    <xf numFmtId="0" fontId="11" fillId="0" borderId="0" xfId="0" applyFont="1" applyFill="1" applyAlignment="1">
      <alignment horizontal="right" wrapText="1"/>
    </xf>
    <xf numFmtId="0" fontId="2" fillId="0" borderId="0" xfId="0" applyFont="1" applyFill="1" applyAlignment="1">
      <alignment horizontal="right" vertical="center"/>
    </xf>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top" wrapText="1"/>
    </xf>
    <xf numFmtId="0" fontId="1" fillId="0" borderId="0" xfId="0" applyFont="1" applyFill="1" applyAlignment="1">
      <alignment horizontal="center" vertical="top" wrapText="1"/>
    </xf>
    <xf numFmtId="0" fontId="5" fillId="0" borderId="2" xfId="0" applyFont="1" applyFill="1" applyBorder="1" applyAlignment="1">
      <alignment horizontal="center" vertical="top" wrapText="1"/>
    </xf>
    <xf numFmtId="4" fontId="2" fillId="0" borderId="1" xfId="0" applyNumberFormat="1" applyFont="1" applyFill="1" applyBorder="1" applyAlignment="1">
      <alignment horizontal="center" vertical="center" wrapText="1"/>
    </xf>
    <xf numFmtId="0" fontId="11" fillId="0" borderId="0" xfId="0" applyFont="1" applyFill="1" applyAlignment="1">
      <alignment horizontal="right"/>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46"/>
  <sheetViews>
    <sheetView tabSelected="1" zoomScale="90" zoomScaleNormal="90" workbookViewId="0">
      <selection activeCell="B17" sqref="B17:D17"/>
    </sheetView>
  </sheetViews>
  <sheetFormatPr defaultRowHeight="18.75" x14ac:dyDescent="0.3"/>
  <cols>
    <col min="1" max="1" width="62.5703125" style="1" customWidth="1"/>
    <col min="2" max="2" width="18.7109375" style="1" customWidth="1"/>
    <col min="3" max="3" width="8.85546875" style="2" customWidth="1"/>
    <col min="4" max="4" width="21.7109375" style="39" customWidth="1"/>
    <col min="5" max="5" width="20.85546875" style="1" customWidth="1"/>
    <col min="6" max="16384" width="9.140625" style="1"/>
  </cols>
  <sheetData>
    <row r="1" spans="2:4" x14ac:dyDescent="0.3">
      <c r="B1" s="65" t="s">
        <v>577</v>
      </c>
      <c r="C1" s="65"/>
      <c r="D1" s="65"/>
    </row>
    <row r="2" spans="2:4" x14ac:dyDescent="0.3">
      <c r="B2" s="65" t="s">
        <v>158</v>
      </c>
      <c r="C2" s="65"/>
      <c r="D2" s="65"/>
    </row>
    <row r="3" spans="2:4" x14ac:dyDescent="0.3">
      <c r="B3" s="65" t="s">
        <v>159</v>
      </c>
      <c r="C3" s="65"/>
      <c r="D3" s="65"/>
    </row>
    <row r="4" spans="2:4" x14ac:dyDescent="0.3">
      <c r="B4" s="65" t="s">
        <v>559</v>
      </c>
      <c r="C4" s="65"/>
      <c r="D4" s="65"/>
    </row>
    <row r="5" spans="2:4" x14ac:dyDescent="0.3">
      <c r="B5" s="65" t="s">
        <v>560</v>
      </c>
      <c r="C5" s="65"/>
      <c r="D5" s="65"/>
    </row>
    <row r="6" spans="2:4" x14ac:dyDescent="0.3">
      <c r="B6" s="65" t="s">
        <v>159</v>
      </c>
      <c r="C6" s="65"/>
      <c r="D6" s="65"/>
    </row>
    <row r="7" spans="2:4" x14ac:dyDescent="0.3">
      <c r="B7" s="65" t="s">
        <v>561</v>
      </c>
      <c r="C7" s="65"/>
      <c r="D7" s="65"/>
    </row>
    <row r="8" spans="2:4" x14ac:dyDescent="0.3">
      <c r="B8" s="65" t="s">
        <v>562</v>
      </c>
      <c r="C8" s="65"/>
      <c r="D8" s="65"/>
    </row>
    <row r="9" spans="2:4" x14ac:dyDescent="0.3">
      <c r="B9" s="65" t="s">
        <v>563</v>
      </c>
      <c r="C9" s="65"/>
      <c r="D9" s="65"/>
    </row>
    <row r="10" spans="2:4" x14ac:dyDescent="0.3">
      <c r="B10" s="65" t="s">
        <v>564</v>
      </c>
      <c r="C10" s="65"/>
      <c r="D10" s="65"/>
    </row>
    <row r="11" spans="2:4" x14ac:dyDescent="0.3">
      <c r="B11" s="73" t="s">
        <v>596</v>
      </c>
      <c r="C11" s="73"/>
      <c r="D11" s="73"/>
    </row>
    <row r="13" spans="2:4" x14ac:dyDescent="0.3">
      <c r="B13" s="67" t="s">
        <v>558</v>
      </c>
      <c r="C13" s="67"/>
      <c r="D13" s="67"/>
    </row>
    <row r="14" spans="2:4" x14ac:dyDescent="0.3">
      <c r="B14" s="67" t="s">
        <v>158</v>
      </c>
      <c r="C14" s="67"/>
      <c r="D14" s="67"/>
    </row>
    <row r="15" spans="2:4" x14ac:dyDescent="0.3">
      <c r="B15" s="67" t="s">
        <v>159</v>
      </c>
      <c r="C15" s="67"/>
      <c r="D15" s="67"/>
    </row>
    <row r="16" spans="2:4" x14ac:dyDescent="0.3">
      <c r="B16" s="65" t="s">
        <v>160</v>
      </c>
      <c r="C16" s="65"/>
      <c r="D16" s="65"/>
    </row>
    <row r="17" spans="1:4" x14ac:dyDescent="0.3">
      <c r="B17" s="65" t="s">
        <v>161</v>
      </c>
      <c r="C17" s="65"/>
      <c r="D17" s="65"/>
    </row>
    <row r="18" spans="1:4" x14ac:dyDescent="0.3">
      <c r="B18" s="65" t="s">
        <v>452</v>
      </c>
      <c r="C18" s="65"/>
      <c r="D18" s="65"/>
    </row>
    <row r="19" spans="1:4" x14ac:dyDescent="0.3">
      <c r="B19" s="65" t="s">
        <v>453</v>
      </c>
      <c r="C19" s="65"/>
      <c r="D19" s="65"/>
    </row>
    <row r="20" spans="1:4" ht="18.75" customHeight="1" x14ac:dyDescent="0.3">
      <c r="B20" s="66" t="s">
        <v>557</v>
      </c>
      <c r="C20" s="66"/>
      <c r="D20" s="66"/>
    </row>
    <row r="21" spans="1:4" x14ac:dyDescent="0.3">
      <c r="B21" s="12"/>
      <c r="C21" s="59"/>
    </row>
    <row r="22" spans="1:4" ht="125.25" customHeight="1" x14ac:dyDescent="0.3">
      <c r="A22" s="70" t="s">
        <v>544</v>
      </c>
      <c r="B22" s="70"/>
      <c r="C22" s="70"/>
      <c r="D22" s="70"/>
    </row>
    <row r="23" spans="1:4" ht="22.5" customHeight="1" x14ac:dyDescent="0.3">
      <c r="A23" s="71"/>
      <c r="B23" s="71"/>
      <c r="C23" s="71"/>
      <c r="D23" s="71"/>
    </row>
    <row r="24" spans="1:4" ht="18.75" customHeight="1" x14ac:dyDescent="0.3">
      <c r="A24" s="68" t="s">
        <v>155</v>
      </c>
      <c r="B24" s="68" t="s">
        <v>156</v>
      </c>
      <c r="C24" s="69" t="s">
        <v>157</v>
      </c>
      <c r="D24" s="72" t="s">
        <v>536</v>
      </c>
    </row>
    <row r="25" spans="1:4" ht="42" customHeight="1" x14ac:dyDescent="0.3">
      <c r="A25" s="68"/>
      <c r="B25" s="68"/>
      <c r="C25" s="69"/>
      <c r="D25" s="72"/>
    </row>
    <row r="26" spans="1:4" x14ac:dyDescent="0.3">
      <c r="A26" s="6">
        <v>1</v>
      </c>
      <c r="B26" s="6">
        <v>2</v>
      </c>
      <c r="C26" s="6">
        <v>3</v>
      </c>
      <c r="D26" s="6">
        <v>4</v>
      </c>
    </row>
    <row r="27" spans="1:4" s="8" customFormat="1" ht="69" customHeight="1" x14ac:dyDescent="0.3">
      <c r="A27" s="14" t="s">
        <v>211</v>
      </c>
      <c r="B27" s="15" t="s">
        <v>0</v>
      </c>
      <c r="C27" s="7"/>
      <c r="D27" s="58">
        <f>D28+D46+D67+D74+D82+D88+D92+D97</f>
        <v>195795996.23999998</v>
      </c>
    </row>
    <row r="28" spans="1:4" s="8" customFormat="1" ht="112.5" x14ac:dyDescent="0.3">
      <c r="A28" s="14" t="s">
        <v>212</v>
      </c>
      <c r="B28" s="15" t="s">
        <v>1</v>
      </c>
      <c r="C28" s="7"/>
      <c r="D28" s="58">
        <f>D29+D38+D41</f>
        <v>71044123</v>
      </c>
    </row>
    <row r="29" spans="1:4" s="3" customFormat="1" ht="54" customHeight="1" x14ac:dyDescent="0.3">
      <c r="A29" s="16" t="s">
        <v>213</v>
      </c>
      <c r="B29" s="17" t="s">
        <v>2</v>
      </c>
      <c r="C29" s="5"/>
      <c r="D29" s="50">
        <f>SUM(D30:D37)</f>
        <v>68428951.030000001</v>
      </c>
    </row>
    <row r="30" spans="1:4" ht="168.75" x14ac:dyDescent="0.3">
      <c r="A30" s="18" t="s">
        <v>214</v>
      </c>
      <c r="B30" s="19" t="s">
        <v>3</v>
      </c>
      <c r="C30" s="4">
        <v>100</v>
      </c>
      <c r="D30" s="41">
        <f>2843679.16+858923.37-11022.53</f>
        <v>3691580.0000000005</v>
      </c>
    </row>
    <row r="31" spans="1:4" ht="127.5" customHeight="1" x14ac:dyDescent="0.3">
      <c r="A31" s="20" t="s">
        <v>215</v>
      </c>
      <c r="B31" s="19" t="s">
        <v>3</v>
      </c>
      <c r="C31" s="4">
        <v>200</v>
      </c>
      <c r="D31" s="41">
        <f>4249100+11022.53+65000</f>
        <v>4325122.53</v>
      </c>
    </row>
    <row r="32" spans="1:4" ht="131.25" x14ac:dyDescent="0.3">
      <c r="A32" s="18" t="s">
        <v>216</v>
      </c>
      <c r="B32" s="19" t="s">
        <v>3</v>
      </c>
      <c r="C32" s="4">
        <v>600</v>
      </c>
      <c r="D32" s="41">
        <v>24267052.5</v>
      </c>
    </row>
    <row r="33" spans="1:5" ht="106.5" customHeight="1" x14ac:dyDescent="0.3">
      <c r="A33" s="18" t="s">
        <v>165</v>
      </c>
      <c r="B33" s="19" t="s">
        <v>3</v>
      </c>
      <c r="C33" s="4">
        <v>800</v>
      </c>
      <c r="D33" s="41">
        <f>84000+9000-65000</f>
        <v>28000</v>
      </c>
    </row>
    <row r="34" spans="1:5" ht="111" customHeight="1" x14ac:dyDescent="0.3">
      <c r="A34" s="18" t="s">
        <v>279</v>
      </c>
      <c r="B34" s="19" t="s">
        <v>4</v>
      </c>
      <c r="C34" s="4">
        <v>600</v>
      </c>
      <c r="D34" s="41">
        <v>30000</v>
      </c>
    </row>
    <row r="35" spans="1:5" ht="318.75" x14ac:dyDescent="0.3">
      <c r="A35" s="32" t="s">
        <v>458</v>
      </c>
      <c r="B35" s="19" t="s">
        <v>5</v>
      </c>
      <c r="C35" s="4">
        <v>100</v>
      </c>
      <c r="D35" s="41">
        <v>4052928</v>
      </c>
    </row>
    <row r="36" spans="1:5" ht="262.5" x14ac:dyDescent="0.3">
      <c r="A36" s="32" t="s">
        <v>459</v>
      </c>
      <c r="B36" s="19" t="s">
        <v>5</v>
      </c>
      <c r="C36" s="4">
        <v>200</v>
      </c>
      <c r="D36" s="41">
        <v>17490</v>
      </c>
      <c r="E36" s="60"/>
    </row>
    <row r="37" spans="1:5" ht="265.5" customHeight="1" x14ac:dyDescent="0.3">
      <c r="A37" s="32" t="s">
        <v>460</v>
      </c>
      <c r="B37" s="19" t="s">
        <v>5</v>
      </c>
      <c r="C37" s="4">
        <v>600</v>
      </c>
      <c r="D37" s="41">
        <v>32016778</v>
      </c>
    </row>
    <row r="38" spans="1:5" s="3" customFormat="1" ht="57" customHeight="1" x14ac:dyDescent="0.3">
      <c r="A38" s="16" t="s">
        <v>6</v>
      </c>
      <c r="B38" s="17" t="s">
        <v>200</v>
      </c>
      <c r="C38" s="5"/>
      <c r="D38" s="50">
        <f>SUM(D39:D40)</f>
        <v>572500</v>
      </c>
    </row>
    <row r="39" spans="1:5" ht="109.5" customHeight="1" x14ac:dyDescent="0.3">
      <c r="A39" s="18" t="s">
        <v>182</v>
      </c>
      <c r="B39" s="19" t="s">
        <v>7</v>
      </c>
      <c r="C39" s="4">
        <v>200</v>
      </c>
      <c r="D39" s="41">
        <f>147500-18400</f>
        <v>129100</v>
      </c>
    </row>
    <row r="40" spans="1:5" ht="106.5" customHeight="1" x14ac:dyDescent="0.3">
      <c r="A40" s="18" t="s">
        <v>173</v>
      </c>
      <c r="B40" s="19" t="s">
        <v>7</v>
      </c>
      <c r="C40" s="4">
        <v>600</v>
      </c>
      <c r="D40" s="41">
        <f>425000+18400</f>
        <v>443400</v>
      </c>
    </row>
    <row r="41" spans="1:5" s="3" customFormat="1" ht="68.25" customHeight="1" x14ac:dyDescent="0.3">
      <c r="A41" s="16" t="s">
        <v>217</v>
      </c>
      <c r="B41" s="17" t="s">
        <v>8</v>
      </c>
      <c r="C41" s="5"/>
      <c r="D41" s="50">
        <f>SUM(D42:D45)</f>
        <v>2042671.97</v>
      </c>
    </row>
    <row r="42" spans="1:5" s="3" customFormat="1" ht="156.75" customHeight="1" x14ac:dyDescent="0.3">
      <c r="A42" s="18" t="s">
        <v>523</v>
      </c>
      <c r="B42" s="19" t="s">
        <v>522</v>
      </c>
      <c r="C42" s="4">
        <v>200</v>
      </c>
      <c r="D42" s="41">
        <v>34714</v>
      </c>
    </row>
    <row r="43" spans="1:5" ht="225" x14ac:dyDescent="0.3">
      <c r="A43" s="32" t="s">
        <v>201</v>
      </c>
      <c r="B43" s="19" t="s">
        <v>9</v>
      </c>
      <c r="C43" s="4">
        <v>200</v>
      </c>
      <c r="D43" s="41">
        <v>40201</v>
      </c>
    </row>
    <row r="44" spans="1:5" ht="225" x14ac:dyDescent="0.3">
      <c r="A44" s="32" t="s">
        <v>202</v>
      </c>
      <c r="B44" s="19" t="s">
        <v>9</v>
      </c>
      <c r="C44" s="4">
        <v>600</v>
      </c>
      <c r="D44" s="41">
        <v>886192</v>
      </c>
    </row>
    <row r="45" spans="1:5" ht="169.5" customHeight="1" x14ac:dyDescent="0.3">
      <c r="A45" s="32" t="s">
        <v>218</v>
      </c>
      <c r="B45" s="19" t="s">
        <v>10</v>
      </c>
      <c r="C45" s="4">
        <v>300</v>
      </c>
      <c r="D45" s="41">
        <v>1081564.97</v>
      </c>
    </row>
    <row r="46" spans="1:5" s="8" customFormat="1" ht="105.75" customHeight="1" x14ac:dyDescent="0.3">
      <c r="A46" s="14" t="s">
        <v>219</v>
      </c>
      <c r="B46" s="15" t="s">
        <v>11</v>
      </c>
      <c r="C46" s="7"/>
      <c r="D46" s="58">
        <f>D47+D55+D61</f>
        <v>105009935.53999999</v>
      </c>
    </row>
    <row r="47" spans="1:5" s="3" customFormat="1" ht="48" customHeight="1" x14ac:dyDescent="0.3">
      <c r="A47" s="16" t="s">
        <v>220</v>
      </c>
      <c r="B47" s="17" t="s">
        <v>12</v>
      </c>
      <c r="C47" s="5"/>
      <c r="D47" s="50">
        <f>SUM(D48:D54)</f>
        <v>98412084.019999996</v>
      </c>
    </row>
    <row r="48" spans="1:5" ht="187.5" x14ac:dyDescent="0.3">
      <c r="A48" s="18" t="s">
        <v>221</v>
      </c>
      <c r="B48" s="19" t="s">
        <v>13</v>
      </c>
      <c r="C48" s="4">
        <v>100</v>
      </c>
      <c r="D48" s="41">
        <f>3657708.13+1104418.41-544231.54</f>
        <v>4217895</v>
      </c>
    </row>
    <row r="49" spans="1:5" ht="145.5" customHeight="1" x14ac:dyDescent="0.3">
      <c r="A49" s="18" t="s">
        <v>222</v>
      </c>
      <c r="B49" s="19" t="s">
        <v>13</v>
      </c>
      <c r="C49" s="4">
        <v>200</v>
      </c>
      <c r="D49" s="41">
        <f>10068738+786331.54+142105-2603.3</f>
        <v>10994571.239999998</v>
      </c>
    </row>
    <row r="50" spans="1:5" ht="150" x14ac:dyDescent="0.3">
      <c r="A50" s="18" t="s">
        <v>174</v>
      </c>
      <c r="B50" s="19" t="s">
        <v>13</v>
      </c>
      <c r="C50" s="4">
        <v>600</v>
      </c>
      <c r="D50" s="41">
        <f>8000605.48+1194000</f>
        <v>9194605.4800000004</v>
      </c>
    </row>
    <row r="51" spans="1:5" ht="123" customHeight="1" x14ac:dyDescent="0.3">
      <c r="A51" s="18" t="s">
        <v>223</v>
      </c>
      <c r="B51" s="19" t="s">
        <v>13</v>
      </c>
      <c r="C51" s="4">
        <v>800</v>
      </c>
      <c r="D51" s="41">
        <f>486500+101000-242100+2603.3</f>
        <v>348003.3</v>
      </c>
    </row>
    <row r="52" spans="1:5" ht="322.5" customHeight="1" x14ac:dyDescent="0.3">
      <c r="A52" s="32" t="s">
        <v>461</v>
      </c>
      <c r="B52" s="19" t="s">
        <v>14</v>
      </c>
      <c r="C52" s="4">
        <v>100</v>
      </c>
      <c r="D52" s="41">
        <v>35654747</v>
      </c>
    </row>
    <row r="53" spans="1:5" ht="261" customHeight="1" x14ac:dyDescent="0.3">
      <c r="A53" s="32" t="s">
        <v>463</v>
      </c>
      <c r="B53" s="19" t="s">
        <v>14</v>
      </c>
      <c r="C53" s="4">
        <v>200</v>
      </c>
      <c r="D53" s="41">
        <v>707970</v>
      </c>
      <c r="E53" s="60"/>
    </row>
    <row r="54" spans="1:5" ht="260.25" customHeight="1" x14ac:dyDescent="0.3">
      <c r="A54" s="32" t="s">
        <v>462</v>
      </c>
      <c r="B54" s="19" t="s">
        <v>14</v>
      </c>
      <c r="C54" s="4">
        <v>600</v>
      </c>
      <c r="D54" s="41">
        <v>37294292</v>
      </c>
    </row>
    <row r="55" spans="1:5" s="3" customFormat="1" ht="53.25" customHeight="1" x14ac:dyDescent="0.3">
      <c r="A55" s="16" t="s">
        <v>454</v>
      </c>
      <c r="B55" s="17" t="s">
        <v>15</v>
      </c>
      <c r="C55" s="5"/>
      <c r="D55" s="50">
        <f>SUM(D56:D60)</f>
        <v>3862779.92</v>
      </c>
    </row>
    <row r="56" spans="1:5" ht="93.75" x14ac:dyDescent="0.3">
      <c r="A56" s="18" t="s">
        <v>175</v>
      </c>
      <c r="B56" s="19" t="s">
        <v>16</v>
      </c>
      <c r="C56" s="4">
        <v>600</v>
      </c>
      <c r="D56" s="41">
        <v>2266892.75</v>
      </c>
    </row>
    <row r="57" spans="1:5" ht="105.75" customHeight="1" x14ac:dyDescent="0.3">
      <c r="A57" s="18" t="s">
        <v>183</v>
      </c>
      <c r="B57" s="19" t="s">
        <v>17</v>
      </c>
      <c r="C57" s="4">
        <v>200</v>
      </c>
      <c r="D57" s="41">
        <f>527500-56600</f>
        <v>470900</v>
      </c>
    </row>
    <row r="58" spans="1:5" ht="102.75" customHeight="1" x14ac:dyDescent="0.3">
      <c r="A58" s="18" t="s">
        <v>176</v>
      </c>
      <c r="B58" s="19" t="s">
        <v>17</v>
      </c>
      <c r="C58" s="4">
        <v>600</v>
      </c>
      <c r="D58" s="41">
        <f>400000+56600-151600</f>
        <v>305000</v>
      </c>
    </row>
    <row r="59" spans="1:5" ht="109.5" customHeight="1" x14ac:dyDescent="0.3">
      <c r="A59" s="21" t="s">
        <v>455</v>
      </c>
      <c r="B59" s="19" t="s">
        <v>451</v>
      </c>
      <c r="C59" s="4">
        <v>200</v>
      </c>
      <c r="D59" s="41">
        <f>291137+38663</f>
        <v>329800</v>
      </c>
    </row>
    <row r="60" spans="1:5" ht="109.5" customHeight="1" x14ac:dyDescent="0.3">
      <c r="A60" s="21" t="s">
        <v>456</v>
      </c>
      <c r="B60" s="19" t="s">
        <v>451</v>
      </c>
      <c r="C60" s="4">
        <v>600</v>
      </c>
      <c r="D60" s="41">
        <f>441850.17+48337</f>
        <v>490187.17</v>
      </c>
    </row>
    <row r="61" spans="1:5" ht="70.5" customHeight="1" x14ac:dyDescent="0.3">
      <c r="A61" s="61" t="s">
        <v>565</v>
      </c>
      <c r="B61" s="49" t="s">
        <v>566</v>
      </c>
      <c r="C61" s="4"/>
      <c r="D61" s="50">
        <f>D62+D63+D64+D65+D66</f>
        <v>2735071.6</v>
      </c>
    </row>
    <row r="62" spans="1:5" ht="175.5" customHeight="1" x14ac:dyDescent="0.3">
      <c r="A62" s="21" t="s">
        <v>567</v>
      </c>
      <c r="B62" s="62" t="s">
        <v>568</v>
      </c>
      <c r="C62" s="4">
        <v>200</v>
      </c>
      <c r="D62" s="41">
        <v>40000</v>
      </c>
    </row>
    <row r="63" spans="1:5" ht="143.25" customHeight="1" x14ac:dyDescent="0.3">
      <c r="A63" s="21" t="s">
        <v>582</v>
      </c>
      <c r="B63" s="62" t="s">
        <v>581</v>
      </c>
      <c r="C63" s="4">
        <v>200</v>
      </c>
      <c r="D63" s="41">
        <v>110000</v>
      </c>
    </row>
    <row r="64" spans="1:5" ht="106.5" customHeight="1" x14ac:dyDescent="0.3">
      <c r="A64" s="32" t="s">
        <v>555</v>
      </c>
      <c r="B64" s="33" t="s">
        <v>578</v>
      </c>
      <c r="C64" s="11">
        <v>200</v>
      </c>
      <c r="D64" s="41">
        <v>644500</v>
      </c>
    </row>
    <row r="65" spans="1:4" ht="110.25" customHeight="1" x14ac:dyDescent="0.3">
      <c r="A65" s="32" t="s">
        <v>550</v>
      </c>
      <c r="B65" s="33" t="s">
        <v>579</v>
      </c>
      <c r="C65" s="11">
        <v>200</v>
      </c>
      <c r="D65" s="41">
        <v>6550</v>
      </c>
    </row>
    <row r="66" spans="1:4" ht="111" customHeight="1" x14ac:dyDescent="0.3">
      <c r="A66" s="32" t="s">
        <v>515</v>
      </c>
      <c r="B66" s="33" t="s">
        <v>580</v>
      </c>
      <c r="C66" s="11">
        <v>200</v>
      </c>
      <c r="D66" s="41">
        <v>1934021.6</v>
      </c>
    </row>
    <row r="67" spans="1:4" ht="46.5" customHeight="1" x14ac:dyDescent="0.3">
      <c r="A67" s="14" t="s">
        <v>19</v>
      </c>
      <c r="B67" s="15" t="s">
        <v>18</v>
      </c>
      <c r="C67" s="7"/>
      <c r="D67" s="58">
        <f>D68+D72</f>
        <v>11000954.539999999</v>
      </c>
    </row>
    <row r="68" spans="1:4" ht="54" customHeight="1" x14ac:dyDescent="0.3">
      <c r="A68" s="16" t="s">
        <v>21</v>
      </c>
      <c r="B68" s="17" t="s">
        <v>20</v>
      </c>
      <c r="C68" s="5"/>
      <c r="D68" s="50">
        <f>SUM(D69:D71)</f>
        <v>10849354.539999999</v>
      </c>
    </row>
    <row r="69" spans="1:4" ht="89.25" customHeight="1" x14ac:dyDescent="0.3">
      <c r="A69" s="18" t="s">
        <v>177</v>
      </c>
      <c r="B69" s="19" t="s">
        <v>22</v>
      </c>
      <c r="C69" s="4">
        <v>600</v>
      </c>
      <c r="D69" s="41">
        <f>7389054.99+135220</f>
        <v>7524274.9900000002</v>
      </c>
    </row>
    <row r="70" spans="1:4" ht="165.75" customHeight="1" x14ac:dyDescent="0.3">
      <c r="A70" s="32" t="s">
        <v>553</v>
      </c>
      <c r="B70" s="33" t="s">
        <v>548</v>
      </c>
      <c r="C70" s="11">
        <v>600</v>
      </c>
      <c r="D70" s="41">
        <v>221621.88</v>
      </c>
    </row>
    <row r="71" spans="1:4" ht="163.5" customHeight="1" x14ac:dyDescent="0.3">
      <c r="A71" s="32" t="s">
        <v>553</v>
      </c>
      <c r="B71" s="33" t="s">
        <v>547</v>
      </c>
      <c r="C71" s="4">
        <v>600</v>
      </c>
      <c r="D71" s="41">
        <f>2466020.67-135220+772657</f>
        <v>3103457.67</v>
      </c>
    </row>
    <row r="72" spans="1:4" ht="37.5" x14ac:dyDescent="0.3">
      <c r="A72" s="16" t="s">
        <v>531</v>
      </c>
      <c r="B72" s="17" t="s">
        <v>532</v>
      </c>
      <c r="C72" s="5"/>
      <c r="D72" s="50">
        <f>D73</f>
        <v>151600</v>
      </c>
    </row>
    <row r="73" spans="1:4" ht="112.5" x14ac:dyDescent="0.3">
      <c r="A73" s="32" t="s">
        <v>538</v>
      </c>
      <c r="B73" s="19" t="s">
        <v>533</v>
      </c>
      <c r="C73" s="4">
        <v>600</v>
      </c>
      <c r="D73" s="41">
        <v>151600</v>
      </c>
    </row>
    <row r="74" spans="1:4" s="8" customFormat="1" ht="48" customHeight="1" x14ac:dyDescent="0.3">
      <c r="A74" s="14" t="s">
        <v>24</v>
      </c>
      <c r="B74" s="15" t="s">
        <v>23</v>
      </c>
      <c r="C74" s="7"/>
      <c r="D74" s="58">
        <f>D75+D80</f>
        <v>756400</v>
      </c>
    </row>
    <row r="75" spans="1:4" s="3" customFormat="1" ht="51.75" customHeight="1" x14ac:dyDescent="0.3">
      <c r="A75" s="16" t="s">
        <v>208</v>
      </c>
      <c r="B75" s="17" t="s">
        <v>25</v>
      </c>
      <c r="C75" s="5"/>
      <c r="D75" s="50">
        <f>SUM(D76:D79)</f>
        <v>710200</v>
      </c>
    </row>
    <row r="76" spans="1:4" ht="94.5" customHeight="1" x14ac:dyDescent="0.3">
      <c r="A76" s="18" t="s">
        <v>224</v>
      </c>
      <c r="B76" s="19" t="s">
        <v>27</v>
      </c>
      <c r="C76" s="4">
        <v>200</v>
      </c>
      <c r="D76" s="41">
        <v>22100</v>
      </c>
    </row>
    <row r="77" spans="1:4" ht="103.5" customHeight="1" x14ac:dyDescent="0.3">
      <c r="A77" s="18" t="s">
        <v>457</v>
      </c>
      <c r="B77" s="19" t="s">
        <v>26</v>
      </c>
      <c r="C77" s="4">
        <v>600</v>
      </c>
      <c r="D77" s="41">
        <v>203000</v>
      </c>
    </row>
    <row r="78" spans="1:4" s="8" customFormat="1" ht="112.5" x14ac:dyDescent="0.3">
      <c r="A78" s="32" t="s">
        <v>225</v>
      </c>
      <c r="B78" s="19" t="s">
        <v>28</v>
      </c>
      <c r="C78" s="4">
        <v>200</v>
      </c>
      <c r="D78" s="41">
        <v>194040</v>
      </c>
    </row>
    <row r="79" spans="1:4" s="3" customFormat="1" ht="112.5" x14ac:dyDescent="0.3">
      <c r="A79" s="32" t="s">
        <v>226</v>
      </c>
      <c r="B79" s="19" t="s">
        <v>28</v>
      </c>
      <c r="C79" s="4">
        <v>600</v>
      </c>
      <c r="D79" s="41">
        <v>291060</v>
      </c>
    </row>
    <row r="80" spans="1:4" ht="50.25" customHeight="1" x14ac:dyDescent="0.3">
      <c r="A80" s="16" t="s">
        <v>203</v>
      </c>
      <c r="B80" s="17" t="s">
        <v>29</v>
      </c>
      <c r="C80" s="5"/>
      <c r="D80" s="50">
        <f>D81</f>
        <v>46200</v>
      </c>
    </row>
    <row r="81" spans="1:4" ht="131.25" x14ac:dyDescent="0.3">
      <c r="A81" s="32" t="s">
        <v>204</v>
      </c>
      <c r="B81" s="19" t="s">
        <v>30</v>
      </c>
      <c r="C81" s="4">
        <v>200</v>
      </c>
      <c r="D81" s="41">
        <v>46200</v>
      </c>
    </row>
    <row r="82" spans="1:4" ht="31.5" customHeight="1" x14ac:dyDescent="0.3">
      <c r="A82" s="14" t="s">
        <v>227</v>
      </c>
      <c r="B82" s="15" t="s">
        <v>31</v>
      </c>
      <c r="C82" s="7"/>
      <c r="D82" s="58">
        <f>D83</f>
        <v>295000</v>
      </c>
    </row>
    <row r="83" spans="1:4" ht="45" customHeight="1" x14ac:dyDescent="0.3">
      <c r="A83" s="16" t="s">
        <v>228</v>
      </c>
      <c r="B83" s="17" t="s">
        <v>32</v>
      </c>
      <c r="C83" s="5"/>
      <c r="D83" s="50">
        <f>SUM(D84:D87)</f>
        <v>295000</v>
      </c>
    </row>
    <row r="84" spans="1:4" s="3" customFormat="1" ht="146.25" customHeight="1" x14ac:dyDescent="0.3">
      <c r="A84" s="18" t="s">
        <v>229</v>
      </c>
      <c r="B84" s="19" t="s">
        <v>33</v>
      </c>
      <c r="C84" s="4">
        <v>200</v>
      </c>
      <c r="D84" s="41">
        <f>20000+35000</f>
        <v>55000</v>
      </c>
    </row>
    <row r="85" spans="1:4" ht="146.25" customHeight="1" x14ac:dyDescent="0.3">
      <c r="A85" s="18" t="s">
        <v>230</v>
      </c>
      <c r="B85" s="19" t="s">
        <v>33</v>
      </c>
      <c r="C85" s="4">
        <v>600</v>
      </c>
      <c r="D85" s="41">
        <f>75000+5000</f>
        <v>80000</v>
      </c>
    </row>
    <row r="86" spans="1:4" s="8" customFormat="1" ht="124.5" customHeight="1" x14ac:dyDescent="0.3">
      <c r="A86" s="32" t="s">
        <v>231</v>
      </c>
      <c r="B86" s="33" t="s">
        <v>34</v>
      </c>
      <c r="C86" s="11">
        <v>200</v>
      </c>
      <c r="D86" s="41">
        <f>8000+30000</f>
        <v>38000</v>
      </c>
    </row>
    <row r="87" spans="1:4" s="8" customFormat="1" ht="124.5" customHeight="1" x14ac:dyDescent="0.3">
      <c r="A87" s="32" t="s">
        <v>435</v>
      </c>
      <c r="B87" s="33" t="s">
        <v>34</v>
      </c>
      <c r="C87" s="11">
        <v>600</v>
      </c>
      <c r="D87" s="41">
        <f>22000+100000</f>
        <v>122000</v>
      </c>
    </row>
    <row r="88" spans="1:4" s="3" customFormat="1" ht="49.5" customHeight="1" x14ac:dyDescent="0.3">
      <c r="A88" s="22" t="s">
        <v>36</v>
      </c>
      <c r="B88" s="15" t="s">
        <v>35</v>
      </c>
      <c r="C88" s="7"/>
      <c r="D88" s="58">
        <f>D89</f>
        <v>50000</v>
      </c>
    </row>
    <row r="89" spans="1:4" ht="53.25" customHeight="1" x14ac:dyDescent="0.3">
      <c r="A89" s="16" t="s">
        <v>38</v>
      </c>
      <c r="B89" s="17" t="s">
        <v>37</v>
      </c>
      <c r="C89" s="5"/>
      <c r="D89" s="50">
        <f>SUM(D90:D91)</f>
        <v>50000</v>
      </c>
    </row>
    <row r="90" spans="1:4" ht="144" customHeight="1" x14ac:dyDescent="0.3">
      <c r="A90" s="18" t="s">
        <v>184</v>
      </c>
      <c r="B90" s="19" t="s">
        <v>39</v>
      </c>
      <c r="C90" s="4">
        <v>200</v>
      </c>
      <c r="D90" s="41">
        <v>30000</v>
      </c>
    </row>
    <row r="91" spans="1:4" ht="144" customHeight="1" x14ac:dyDescent="0.3">
      <c r="A91" s="18" t="s">
        <v>179</v>
      </c>
      <c r="B91" s="19" t="s">
        <v>39</v>
      </c>
      <c r="C91" s="4">
        <v>600</v>
      </c>
      <c r="D91" s="41">
        <v>20000</v>
      </c>
    </row>
    <row r="92" spans="1:4" ht="84.75" customHeight="1" x14ac:dyDescent="0.3">
      <c r="A92" s="14" t="s">
        <v>232</v>
      </c>
      <c r="B92" s="15" t="s">
        <v>40</v>
      </c>
      <c r="C92" s="7"/>
      <c r="D92" s="58">
        <f>D93</f>
        <v>7560103.1600000001</v>
      </c>
    </row>
    <row r="93" spans="1:4" s="8" customFormat="1" ht="82.5" customHeight="1" x14ac:dyDescent="0.3">
      <c r="A93" s="16" t="s">
        <v>450</v>
      </c>
      <c r="B93" s="17" t="s">
        <v>41</v>
      </c>
      <c r="C93" s="5"/>
      <c r="D93" s="50">
        <f>SUM(D94:D96)</f>
        <v>7560103.1600000001</v>
      </c>
    </row>
    <row r="94" spans="1:4" s="3" customFormat="1" ht="131.25" x14ac:dyDescent="0.3">
      <c r="A94" s="18" t="s">
        <v>166</v>
      </c>
      <c r="B94" s="19" t="s">
        <v>42</v>
      </c>
      <c r="C94" s="4">
        <v>100</v>
      </c>
      <c r="D94" s="41">
        <f>2621783.53+1500+791432.82+1389174.5+88651.66+936660.65+197000</f>
        <v>6026203.1600000001</v>
      </c>
    </row>
    <row r="95" spans="1:4" ht="83.25" customHeight="1" x14ac:dyDescent="0.3">
      <c r="A95" s="18" t="s">
        <v>233</v>
      </c>
      <c r="B95" s="19" t="s">
        <v>42</v>
      </c>
      <c r="C95" s="4">
        <v>200</v>
      </c>
      <c r="D95" s="41">
        <f>719218+631182+125900</f>
        <v>1476300</v>
      </c>
    </row>
    <row r="96" spans="1:4" ht="56.25" x14ac:dyDescent="0.3">
      <c r="A96" s="18" t="s">
        <v>234</v>
      </c>
      <c r="B96" s="19" t="s">
        <v>42</v>
      </c>
      <c r="C96" s="4">
        <v>800</v>
      </c>
      <c r="D96" s="41">
        <f>11500+46100</f>
        <v>57600</v>
      </c>
    </row>
    <row r="97" spans="1:4" ht="93.75" x14ac:dyDescent="0.3">
      <c r="A97" s="45" t="s">
        <v>464</v>
      </c>
      <c r="B97" s="53" t="s">
        <v>465</v>
      </c>
      <c r="C97" s="7"/>
      <c r="D97" s="58">
        <f>D98</f>
        <v>79480</v>
      </c>
    </row>
    <row r="98" spans="1:4" ht="37.5" x14ac:dyDescent="0.3">
      <c r="A98" s="54" t="s">
        <v>466</v>
      </c>
      <c r="B98" s="49" t="s">
        <v>467</v>
      </c>
      <c r="C98" s="5"/>
      <c r="D98" s="50">
        <f>D100</f>
        <v>79480</v>
      </c>
    </row>
    <row r="99" spans="1:4" ht="131.25" x14ac:dyDescent="0.3">
      <c r="A99" s="32" t="s">
        <v>593</v>
      </c>
      <c r="B99" s="33" t="s">
        <v>468</v>
      </c>
      <c r="C99" s="4">
        <v>200</v>
      </c>
      <c r="D99" s="41">
        <v>0</v>
      </c>
    </row>
    <row r="100" spans="1:4" ht="131.25" x14ac:dyDescent="0.3">
      <c r="A100" s="32" t="s">
        <v>583</v>
      </c>
      <c r="B100" s="33" t="s">
        <v>468</v>
      </c>
      <c r="C100" s="4">
        <v>600</v>
      </c>
      <c r="D100" s="41">
        <v>79480</v>
      </c>
    </row>
    <row r="101" spans="1:4" s="8" customFormat="1" ht="110.25" customHeight="1" x14ac:dyDescent="0.3">
      <c r="A101" s="45" t="s">
        <v>428</v>
      </c>
      <c r="B101" s="15" t="s">
        <v>43</v>
      </c>
      <c r="C101" s="7"/>
      <c r="D101" s="58">
        <f>D102+D108+D114+D117+D120+D123+D137+D145</f>
        <v>14856678.630000001</v>
      </c>
    </row>
    <row r="102" spans="1:4" s="3" customFormat="1" ht="53.25" customHeight="1" x14ac:dyDescent="0.3">
      <c r="A102" s="14" t="s">
        <v>235</v>
      </c>
      <c r="B102" s="15" t="s">
        <v>44</v>
      </c>
      <c r="C102" s="7"/>
      <c r="D102" s="58">
        <f>D103</f>
        <v>4553740.2300000004</v>
      </c>
    </row>
    <row r="103" spans="1:4" s="8" customFormat="1" ht="105.75" customHeight="1" x14ac:dyDescent="0.3">
      <c r="A103" s="23" t="s">
        <v>280</v>
      </c>
      <c r="B103" s="24" t="s">
        <v>281</v>
      </c>
      <c r="C103" s="34"/>
      <c r="D103" s="50">
        <f>SUM(D104:D107)</f>
        <v>4553740.2300000004</v>
      </c>
    </row>
    <row r="104" spans="1:4" s="8" customFormat="1" ht="84" customHeight="1" x14ac:dyDescent="0.3">
      <c r="A104" s="32" t="s">
        <v>446</v>
      </c>
      <c r="B104" s="33" t="s">
        <v>436</v>
      </c>
      <c r="C104" s="11">
        <v>200</v>
      </c>
      <c r="D104" s="41">
        <f>2941065.73+150000</f>
        <v>3091065.73</v>
      </c>
    </row>
    <row r="105" spans="1:4" s="3" customFormat="1" ht="93.75" customHeight="1" x14ac:dyDescent="0.3">
      <c r="A105" s="32" t="s">
        <v>437</v>
      </c>
      <c r="B105" s="33" t="s">
        <v>438</v>
      </c>
      <c r="C105" s="11">
        <v>200</v>
      </c>
      <c r="D105" s="41">
        <v>1025066.51</v>
      </c>
    </row>
    <row r="106" spans="1:4" s="3" customFormat="1" ht="99.75" customHeight="1" x14ac:dyDescent="0.3">
      <c r="A106" s="44" t="s">
        <v>439</v>
      </c>
      <c r="B106" s="33" t="s">
        <v>440</v>
      </c>
      <c r="C106" s="11">
        <v>200</v>
      </c>
      <c r="D106" s="41">
        <f>150000+287599.83+8.16</f>
        <v>437607.99</v>
      </c>
    </row>
    <row r="107" spans="1:4" s="3" customFormat="1" ht="107.25" customHeight="1" x14ac:dyDescent="0.3">
      <c r="A107" s="32" t="s">
        <v>441</v>
      </c>
      <c r="B107" s="33" t="s">
        <v>442</v>
      </c>
      <c r="C107" s="11">
        <v>200</v>
      </c>
      <c r="D107" s="41">
        <f>11295.76-11295.76</f>
        <v>0</v>
      </c>
    </row>
    <row r="108" spans="1:4" ht="65.25" customHeight="1" x14ac:dyDescent="0.3">
      <c r="A108" s="14" t="s">
        <v>236</v>
      </c>
      <c r="B108" s="15" t="s">
        <v>45</v>
      </c>
      <c r="C108" s="7"/>
      <c r="D108" s="58">
        <f>D109</f>
        <v>298021</v>
      </c>
    </row>
    <row r="109" spans="1:4" ht="50.25" customHeight="1" x14ac:dyDescent="0.3">
      <c r="A109" s="16" t="s">
        <v>237</v>
      </c>
      <c r="B109" s="17" t="s">
        <v>46</v>
      </c>
      <c r="C109" s="5"/>
      <c r="D109" s="50">
        <f>SUM(D110:D113)</f>
        <v>298021</v>
      </c>
    </row>
    <row r="110" spans="1:4" s="3" customFormat="1" ht="87.75" customHeight="1" x14ac:dyDescent="0.3">
      <c r="A110" s="18" t="s">
        <v>282</v>
      </c>
      <c r="B110" s="19" t="s">
        <v>47</v>
      </c>
      <c r="C110" s="4">
        <v>200</v>
      </c>
      <c r="D110" s="41">
        <v>184021</v>
      </c>
    </row>
    <row r="111" spans="1:4" ht="145.5" customHeight="1" x14ac:dyDescent="0.3">
      <c r="A111" s="32" t="s">
        <v>426</v>
      </c>
      <c r="B111" s="19" t="s">
        <v>48</v>
      </c>
      <c r="C111" s="4">
        <v>200</v>
      </c>
      <c r="D111" s="41">
        <v>60000</v>
      </c>
    </row>
    <row r="112" spans="1:4" ht="143.25" customHeight="1" x14ac:dyDescent="0.3">
      <c r="A112" s="32" t="s">
        <v>427</v>
      </c>
      <c r="B112" s="19" t="s">
        <v>48</v>
      </c>
      <c r="C112" s="4">
        <v>600</v>
      </c>
      <c r="D112" s="41">
        <v>24000</v>
      </c>
    </row>
    <row r="113" spans="1:4" s="8" customFormat="1" ht="87.75" customHeight="1" x14ac:dyDescent="0.3">
      <c r="A113" s="25" t="s">
        <v>283</v>
      </c>
      <c r="B113" s="19" t="s">
        <v>284</v>
      </c>
      <c r="C113" s="4">
        <v>200</v>
      </c>
      <c r="D113" s="41">
        <v>30000</v>
      </c>
    </row>
    <row r="114" spans="1:4" s="3" customFormat="1" ht="147" customHeight="1" x14ac:dyDescent="0.3">
      <c r="A114" s="26" t="s">
        <v>50</v>
      </c>
      <c r="B114" s="15" t="s">
        <v>49</v>
      </c>
      <c r="C114" s="7"/>
      <c r="D114" s="58">
        <f>D115</f>
        <v>1900000</v>
      </c>
    </row>
    <row r="115" spans="1:4" ht="66.75" customHeight="1" x14ac:dyDescent="0.3">
      <c r="A115" s="51" t="s">
        <v>52</v>
      </c>
      <c r="B115" s="17" t="s">
        <v>51</v>
      </c>
      <c r="C115" s="5"/>
      <c r="D115" s="50">
        <f>SUM(D116:D116)</f>
        <v>1900000</v>
      </c>
    </row>
    <row r="116" spans="1:4" ht="131.25" x14ac:dyDescent="0.3">
      <c r="A116" s="21" t="s">
        <v>285</v>
      </c>
      <c r="B116" s="19" t="s">
        <v>53</v>
      </c>
      <c r="C116" s="4">
        <v>800</v>
      </c>
      <c r="D116" s="41">
        <v>1900000</v>
      </c>
    </row>
    <row r="117" spans="1:4" s="8" customFormat="1" ht="49.5" customHeight="1" x14ac:dyDescent="0.3">
      <c r="A117" s="26" t="s">
        <v>243</v>
      </c>
      <c r="B117" s="15" t="s">
        <v>54</v>
      </c>
      <c r="C117" s="7"/>
      <c r="D117" s="58">
        <f t="shared" ref="D117:D118" si="0">D118</f>
        <v>338239.5</v>
      </c>
    </row>
    <row r="118" spans="1:4" s="3" customFormat="1" ht="47.25" customHeight="1" x14ac:dyDescent="0.3">
      <c r="A118" s="23" t="s">
        <v>286</v>
      </c>
      <c r="B118" s="17" t="s">
        <v>55</v>
      </c>
      <c r="C118" s="5"/>
      <c r="D118" s="50">
        <f t="shared" si="0"/>
        <v>338239.5</v>
      </c>
    </row>
    <row r="119" spans="1:4" ht="69" customHeight="1" x14ac:dyDescent="0.3">
      <c r="A119" s="21" t="s">
        <v>287</v>
      </c>
      <c r="B119" s="19" t="s">
        <v>56</v>
      </c>
      <c r="C119" s="4">
        <v>200</v>
      </c>
      <c r="D119" s="41">
        <v>338239.5</v>
      </c>
    </row>
    <row r="120" spans="1:4" s="3" customFormat="1" ht="71.25" customHeight="1" x14ac:dyDescent="0.3">
      <c r="A120" s="14" t="s">
        <v>162</v>
      </c>
      <c r="B120" s="15" t="s">
        <v>57</v>
      </c>
      <c r="C120" s="7"/>
      <c r="D120" s="58">
        <f t="shared" ref="D120:D121" si="1">D121</f>
        <v>700000</v>
      </c>
    </row>
    <row r="121" spans="1:4" ht="69" customHeight="1" x14ac:dyDescent="0.3">
      <c r="A121" s="28" t="s">
        <v>447</v>
      </c>
      <c r="B121" s="17" t="s">
        <v>58</v>
      </c>
      <c r="C121" s="5"/>
      <c r="D121" s="50">
        <f t="shared" si="1"/>
        <v>700000</v>
      </c>
    </row>
    <row r="122" spans="1:4" ht="88.5" customHeight="1" x14ac:dyDescent="0.3">
      <c r="A122" s="18" t="s">
        <v>180</v>
      </c>
      <c r="B122" s="19" t="s">
        <v>59</v>
      </c>
      <c r="C122" s="4">
        <v>800</v>
      </c>
      <c r="D122" s="41">
        <v>700000</v>
      </c>
    </row>
    <row r="123" spans="1:4" s="8" customFormat="1" ht="93.75" x14ac:dyDescent="0.3">
      <c r="A123" s="26" t="s">
        <v>288</v>
      </c>
      <c r="B123" s="15" t="s">
        <v>289</v>
      </c>
      <c r="C123" s="4"/>
      <c r="D123" s="58">
        <f>D124+D128+D133+D125+D135</f>
        <v>3017307.4</v>
      </c>
    </row>
    <row r="124" spans="1:4" s="3" customFormat="1" ht="37.5" hidden="1" x14ac:dyDescent="0.3">
      <c r="A124" s="23" t="s">
        <v>290</v>
      </c>
      <c r="B124" s="17" t="s">
        <v>291</v>
      </c>
      <c r="C124" s="4"/>
      <c r="D124" s="50">
        <v>0</v>
      </c>
    </row>
    <row r="125" spans="1:4" s="3" customFormat="1" ht="37.5" x14ac:dyDescent="0.3">
      <c r="A125" s="23" t="s">
        <v>290</v>
      </c>
      <c r="B125" s="17" t="s">
        <v>291</v>
      </c>
      <c r="C125" s="5"/>
      <c r="D125" s="50">
        <f>SUM(D126:D127)</f>
        <v>265500</v>
      </c>
    </row>
    <row r="126" spans="1:4" s="3" customFormat="1" ht="117.75" customHeight="1" x14ac:dyDescent="0.3">
      <c r="A126" s="57" t="s">
        <v>471</v>
      </c>
      <c r="B126" s="19" t="s">
        <v>470</v>
      </c>
      <c r="C126" s="4">
        <v>200</v>
      </c>
      <c r="D126" s="41">
        <v>110500</v>
      </c>
    </row>
    <row r="127" spans="1:4" s="3" customFormat="1" ht="126.75" customHeight="1" x14ac:dyDescent="0.3">
      <c r="A127" s="21" t="s">
        <v>472</v>
      </c>
      <c r="B127" s="19" t="s">
        <v>469</v>
      </c>
      <c r="C127" s="4">
        <v>200</v>
      </c>
      <c r="D127" s="41">
        <v>155000</v>
      </c>
    </row>
    <row r="128" spans="1:4" ht="50.25" customHeight="1" x14ac:dyDescent="0.3">
      <c r="A128" s="23" t="s">
        <v>292</v>
      </c>
      <c r="B128" s="24" t="s">
        <v>293</v>
      </c>
      <c r="C128" s="4"/>
      <c r="D128" s="50">
        <f>SUM(D129:D132)</f>
        <v>1273500</v>
      </c>
    </row>
    <row r="129" spans="1:4" ht="100.5" customHeight="1" x14ac:dyDescent="0.3">
      <c r="A129" s="44" t="s">
        <v>473</v>
      </c>
      <c r="B129" s="55" t="s">
        <v>474</v>
      </c>
      <c r="C129" s="11">
        <v>500</v>
      </c>
      <c r="D129" s="41">
        <v>593956.68000000005</v>
      </c>
    </row>
    <row r="130" spans="1:4" ht="84.75" customHeight="1" x14ac:dyDescent="0.3">
      <c r="A130" s="21" t="s">
        <v>294</v>
      </c>
      <c r="B130" s="27" t="s">
        <v>295</v>
      </c>
      <c r="C130" s="4">
        <v>200</v>
      </c>
      <c r="D130" s="41">
        <v>134500</v>
      </c>
    </row>
    <row r="131" spans="1:4" ht="81.75" customHeight="1" x14ac:dyDescent="0.3">
      <c r="A131" s="21" t="s">
        <v>476</v>
      </c>
      <c r="B131" s="27" t="s">
        <v>475</v>
      </c>
      <c r="C131" s="4">
        <v>200</v>
      </c>
      <c r="D131" s="41">
        <v>75000</v>
      </c>
    </row>
    <row r="132" spans="1:4" ht="84.75" customHeight="1" x14ac:dyDescent="0.3">
      <c r="A132" s="21" t="s">
        <v>478</v>
      </c>
      <c r="B132" s="27" t="s">
        <v>477</v>
      </c>
      <c r="C132" s="4">
        <v>200</v>
      </c>
      <c r="D132" s="41">
        <v>470043.32</v>
      </c>
    </row>
    <row r="133" spans="1:4" s="8" customFormat="1" ht="64.5" customHeight="1" x14ac:dyDescent="0.3">
      <c r="A133" s="23" t="s">
        <v>410</v>
      </c>
      <c r="B133" s="24" t="s">
        <v>296</v>
      </c>
      <c r="C133" s="4"/>
      <c r="D133" s="50">
        <f>D134</f>
        <v>68307.399999999994</v>
      </c>
    </row>
    <row r="134" spans="1:4" s="3" customFormat="1" ht="108.75" customHeight="1" x14ac:dyDescent="0.3">
      <c r="A134" s="20" t="s">
        <v>411</v>
      </c>
      <c r="B134" s="27" t="s">
        <v>297</v>
      </c>
      <c r="C134" s="4">
        <v>200</v>
      </c>
      <c r="D134" s="41">
        <f>55000+13307.4</f>
        <v>68307.399999999994</v>
      </c>
    </row>
    <row r="135" spans="1:4" s="3" customFormat="1" ht="49.5" customHeight="1" x14ac:dyDescent="0.3">
      <c r="A135" s="28" t="s">
        <v>480</v>
      </c>
      <c r="B135" s="24" t="s">
        <v>479</v>
      </c>
      <c r="C135" s="5"/>
      <c r="D135" s="50">
        <f>D136</f>
        <v>1410000</v>
      </c>
    </row>
    <row r="136" spans="1:4" s="3" customFormat="1" ht="83.25" customHeight="1" x14ac:dyDescent="0.3">
      <c r="A136" s="20" t="s">
        <v>484</v>
      </c>
      <c r="B136" s="27" t="s">
        <v>481</v>
      </c>
      <c r="C136" s="4">
        <v>200</v>
      </c>
      <c r="D136" s="41">
        <v>1410000</v>
      </c>
    </row>
    <row r="137" spans="1:4" s="3" customFormat="1" ht="106.5" customHeight="1" x14ac:dyDescent="0.3">
      <c r="A137" s="26" t="s">
        <v>298</v>
      </c>
      <c r="B137" s="15" t="s">
        <v>299</v>
      </c>
      <c r="C137" s="4"/>
      <c r="D137" s="58">
        <f>D138+D143</f>
        <v>812140.17999999993</v>
      </c>
    </row>
    <row r="138" spans="1:4" ht="110.25" customHeight="1" x14ac:dyDescent="0.3">
      <c r="A138" s="23" t="s">
        <v>300</v>
      </c>
      <c r="B138" s="17" t="s">
        <v>301</v>
      </c>
      <c r="C138" s="4"/>
      <c r="D138" s="50">
        <f>SUM(D139:D142)</f>
        <v>362485.49</v>
      </c>
    </row>
    <row r="139" spans="1:4" s="8" customFormat="1" ht="105" customHeight="1" x14ac:dyDescent="0.3">
      <c r="A139" s="21" t="s">
        <v>302</v>
      </c>
      <c r="B139" s="19" t="s">
        <v>303</v>
      </c>
      <c r="C139" s="4">
        <v>200</v>
      </c>
      <c r="D139" s="41">
        <v>30000</v>
      </c>
    </row>
    <row r="140" spans="1:4" s="8" customFormat="1" ht="159" customHeight="1" x14ac:dyDescent="0.3">
      <c r="A140" s="21" t="s">
        <v>304</v>
      </c>
      <c r="B140" s="19" t="s">
        <v>305</v>
      </c>
      <c r="C140" s="4">
        <v>200</v>
      </c>
      <c r="D140" s="41">
        <v>5000</v>
      </c>
    </row>
    <row r="141" spans="1:4" s="8" customFormat="1" ht="104.25" customHeight="1" x14ac:dyDescent="0.3">
      <c r="A141" s="21" t="s">
        <v>483</v>
      </c>
      <c r="B141" s="19" t="s">
        <v>482</v>
      </c>
      <c r="C141" s="4">
        <v>200</v>
      </c>
      <c r="D141" s="41">
        <f>125000+82485.49</f>
        <v>207485.49</v>
      </c>
    </row>
    <row r="142" spans="1:4" s="8" customFormat="1" ht="104.25" customHeight="1" x14ac:dyDescent="0.3">
      <c r="A142" s="21" t="s">
        <v>486</v>
      </c>
      <c r="B142" s="19" t="s">
        <v>485</v>
      </c>
      <c r="C142" s="4">
        <v>200</v>
      </c>
      <c r="D142" s="41">
        <v>120000</v>
      </c>
    </row>
    <row r="143" spans="1:4" ht="32.25" customHeight="1" x14ac:dyDescent="0.3">
      <c r="A143" s="29" t="s">
        <v>306</v>
      </c>
      <c r="B143" s="24" t="s">
        <v>307</v>
      </c>
      <c r="C143" s="4"/>
      <c r="D143" s="50">
        <f>D144</f>
        <v>449654.69</v>
      </c>
    </row>
    <row r="144" spans="1:4" ht="68.25" customHeight="1" x14ac:dyDescent="0.3">
      <c r="A144" s="21" t="s">
        <v>308</v>
      </c>
      <c r="B144" s="27" t="s">
        <v>309</v>
      </c>
      <c r="C144" s="4">
        <v>800</v>
      </c>
      <c r="D144" s="41">
        <f>469654.69-20000</f>
        <v>449654.69</v>
      </c>
    </row>
    <row r="145" spans="1:4" ht="69" customHeight="1" x14ac:dyDescent="0.3">
      <c r="A145" s="30" t="s">
        <v>310</v>
      </c>
      <c r="B145" s="31" t="s">
        <v>311</v>
      </c>
      <c r="C145" s="4"/>
      <c r="D145" s="58">
        <f>D146</f>
        <v>3237230.3200000003</v>
      </c>
    </row>
    <row r="146" spans="1:4" ht="51.75" customHeight="1" x14ac:dyDescent="0.3">
      <c r="A146" s="23" t="s">
        <v>312</v>
      </c>
      <c r="B146" s="24" t="s">
        <v>313</v>
      </c>
      <c r="C146" s="4"/>
      <c r="D146" s="50">
        <f>SUM(D147:D148)</f>
        <v>3237230.3200000003</v>
      </c>
    </row>
    <row r="147" spans="1:4" s="3" customFormat="1" ht="107.25" customHeight="1" x14ac:dyDescent="0.3">
      <c r="A147" s="44" t="s">
        <v>443</v>
      </c>
      <c r="B147" s="33" t="s">
        <v>314</v>
      </c>
      <c r="C147" s="11">
        <v>200</v>
      </c>
      <c r="D147" s="41">
        <f>1200000+705945.7</f>
        <v>1905945.7</v>
      </c>
    </row>
    <row r="148" spans="1:4" s="3" customFormat="1" ht="84.75" customHeight="1" x14ac:dyDescent="0.3">
      <c r="A148" s="44" t="s">
        <v>444</v>
      </c>
      <c r="B148" s="33" t="s">
        <v>445</v>
      </c>
      <c r="C148" s="11">
        <v>200</v>
      </c>
      <c r="D148" s="41">
        <f>491000+840284.62</f>
        <v>1331284.6200000001</v>
      </c>
    </row>
    <row r="149" spans="1:4" ht="69" customHeight="1" x14ac:dyDescent="0.3">
      <c r="A149" s="14" t="s">
        <v>244</v>
      </c>
      <c r="B149" s="15" t="s">
        <v>60</v>
      </c>
      <c r="C149" s="7"/>
      <c r="D149" s="58">
        <f>D150+D160+D166+D171+D174+D177+D182</f>
        <v>24029349.080000002</v>
      </c>
    </row>
    <row r="150" spans="1:4" ht="46.5" customHeight="1" x14ac:dyDescent="0.3">
      <c r="A150" s="14" t="s">
        <v>245</v>
      </c>
      <c r="B150" s="15" t="s">
        <v>61</v>
      </c>
      <c r="C150" s="7"/>
      <c r="D150" s="58">
        <f>D151+D157</f>
        <v>18741198.120000001</v>
      </c>
    </row>
    <row r="151" spans="1:4" s="8" customFormat="1" ht="47.25" customHeight="1" x14ac:dyDescent="0.3">
      <c r="A151" s="16" t="s">
        <v>63</v>
      </c>
      <c r="B151" s="17" t="s">
        <v>62</v>
      </c>
      <c r="C151" s="5"/>
      <c r="D151" s="50">
        <f>SUM(D152:D156)</f>
        <v>12809142.120000001</v>
      </c>
    </row>
    <row r="152" spans="1:4" s="3" customFormat="1" ht="131.25" x14ac:dyDescent="0.3">
      <c r="A152" s="18" t="s">
        <v>167</v>
      </c>
      <c r="B152" s="19" t="s">
        <v>64</v>
      </c>
      <c r="C152" s="4">
        <v>100</v>
      </c>
      <c r="D152" s="41">
        <f>7535307+375+2275662.71-5000-24900</f>
        <v>9781444.7100000009</v>
      </c>
    </row>
    <row r="153" spans="1:4" ht="87" customHeight="1" x14ac:dyDescent="0.3">
      <c r="A153" s="18" t="s">
        <v>185</v>
      </c>
      <c r="B153" s="19" t="s">
        <v>64</v>
      </c>
      <c r="C153" s="4">
        <v>200</v>
      </c>
      <c r="D153" s="41">
        <f>1942816+5000+24900+142310.41</f>
        <v>2115026.41</v>
      </c>
    </row>
    <row r="154" spans="1:4" s="3" customFormat="1" ht="67.5" customHeight="1" x14ac:dyDescent="0.3">
      <c r="A154" s="18" t="s">
        <v>181</v>
      </c>
      <c r="B154" s="19" t="s">
        <v>64</v>
      </c>
      <c r="C154" s="4">
        <v>800</v>
      </c>
      <c r="D154" s="41">
        <f>20000+22000</f>
        <v>42000</v>
      </c>
    </row>
    <row r="155" spans="1:4" ht="148.5" customHeight="1" x14ac:dyDescent="0.3">
      <c r="A155" s="18" t="s">
        <v>168</v>
      </c>
      <c r="B155" s="19" t="s">
        <v>65</v>
      </c>
      <c r="C155" s="4">
        <v>100</v>
      </c>
      <c r="D155" s="41">
        <f>375408+113373</f>
        <v>488781</v>
      </c>
    </row>
    <row r="156" spans="1:4" ht="102.75" customHeight="1" x14ac:dyDescent="0.3">
      <c r="A156" s="18" t="s">
        <v>186</v>
      </c>
      <c r="B156" s="19" t="s">
        <v>65</v>
      </c>
      <c r="C156" s="4">
        <v>200</v>
      </c>
      <c r="D156" s="41">
        <v>381890</v>
      </c>
    </row>
    <row r="157" spans="1:4" s="8" customFormat="1" ht="64.5" customHeight="1" x14ac:dyDescent="0.3">
      <c r="A157" s="16" t="s">
        <v>246</v>
      </c>
      <c r="B157" s="17" t="s">
        <v>66</v>
      </c>
      <c r="C157" s="5"/>
      <c r="D157" s="50">
        <f>SUM(D158:D159)</f>
        <v>5932056</v>
      </c>
    </row>
    <row r="158" spans="1:4" s="8" customFormat="1" ht="182.25" customHeight="1" x14ac:dyDescent="0.3">
      <c r="A158" s="18" t="s">
        <v>519</v>
      </c>
      <c r="B158" s="19" t="s">
        <v>518</v>
      </c>
      <c r="C158" s="4">
        <v>100</v>
      </c>
      <c r="D158" s="41">
        <v>5615861</v>
      </c>
    </row>
    <row r="159" spans="1:4" s="3" customFormat="1" ht="187.5" customHeight="1" x14ac:dyDescent="0.3">
      <c r="A159" s="18" t="s">
        <v>315</v>
      </c>
      <c r="B159" s="19" t="s">
        <v>67</v>
      </c>
      <c r="C159" s="4">
        <v>100</v>
      </c>
      <c r="D159" s="41">
        <f>242853+73342</f>
        <v>316195</v>
      </c>
    </row>
    <row r="160" spans="1:4" ht="50.25" customHeight="1" x14ac:dyDescent="0.3">
      <c r="A160" s="14" t="s">
        <v>69</v>
      </c>
      <c r="B160" s="15" t="s">
        <v>68</v>
      </c>
      <c r="C160" s="7"/>
      <c r="D160" s="58">
        <f>D161+D163</f>
        <v>4443302.96</v>
      </c>
    </row>
    <row r="161" spans="1:4" s="8" customFormat="1" ht="51.75" customHeight="1" x14ac:dyDescent="0.3">
      <c r="A161" s="16" t="s">
        <v>71</v>
      </c>
      <c r="B161" s="17" t="s">
        <v>70</v>
      </c>
      <c r="C161" s="5"/>
      <c r="D161" s="50">
        <f>D162</f>
        <v>3544235.96</v>
      </c>
    </row>
    <row r="162" spans="1:4" s="3" customFormat="1" ht="84" customHeight="1" x14ac:dyDescent="0.3">
      <c r="A162" s="18" t="s">
        <v>178</v>
      </c>
      <c r="B162" s="19" t="s">
        <v>72</v>
      </c>
      <c r="C162" s="4">
        <v>600</v>
      </c>
      <c r="D162" s="41">
        <v>3544235.96</v>
      </c>
    </row>
    <row r="163" spans="1:4" ht="69.75" customHeight="1" x14ac:dyDescent="0.3">
      <c r="A163" s="16" t="s">
        <v>74</v>
      </c>
      <c r="B163" s="17" t="s">
        <v>73</v>
      </c>
      <c r="C163" s="5"/>
      <c r="D163" s="50">
        <f>SUM(D164:D165)</f>
        <v>899067</v>
      </c>
    </row>
    <row r="164" spans="1:4" ht="168.75" x14ac:dyDescent="0.3">
      <c r="A164" s="18" t="s">
        <v>517</v>
      </c>
      <c r="B164" s="19" t="s">
        <v>516</v>
      </c>
      <c r="C164" s="4">
        <v>600</v>
      </c>
      <c r="D164" s="41">
        <v>593767</v>
      </c>
    </row>
    <row r="165" spans="1:4" ht="150" x14ac:dyDescent="0.3">
      <c r="A165" s="18" t="s">
        <v>488</v>
      </c>
      <c r="B165" s="19" t="s">
        <v>487</v>
      </c>
      <c r="C165" s="4">
        <v>600</v>
      </c>
      <c r="D165" s="41">
        <v>305300</v>
      </c>
    </row>
    <row r="166" spans="1:4" ht="48" customHeight="1" x14ac:dyDescent="0.3">
      <c r="A166" s="14" t="s">
        <v>537</v>
      </c>
      <c r="B166" s="15" t="s">
        <v>75</v>
      </c>
      <c r="C166" s="7"/>
      <c r="D166" s="58">
        <f>D167</f>
        <v>228848</v>
      </c>
    </row>
    <row r="167" spans="1:4" s="8" customFormat="1" ht="51.75" customHeight="1" x14ac:dyDescent="0.3">
      <c r="A167" s="16" t="s">
        <v>77</v>
      </c>
      <c r="B167" s="17" t="s">
        <v>76</v>
      </c>
      <c r="C167" s="5"/>
      <c r="D167" s="50">
        <f>SUM(D168:D170)</f>
        <v>228848</v>
      </c>
    </row>
    <row r="168" spans="1:4" s="3" customFormat="1" ht="131.25" x14ac:dyDescent="0.3">
      <c r="A168" s="18" t="s">
        <v>187</v>
      </c>
      <c r="B168" s="19" t="s">
        <v>78</v>
      </c>
      <c r="C168" s="4">
        <v>200</v>
      </c>
      <c r="D168" s="41">
        <v>220000</v>
      </c>
    </row>
    <row r="169" spans="1:4" s="3" customFormat="1" ht="75" x14ac:dyDescent="0.3">
      <c r="A169" s="18" t="s">
        <v>521</v>
      </c>
      <c r="B169" s="19" t="s">
        <v>520</v>
      </c>
      <c r="C169" s="4">
        <v>200</v>
      </c>
      <c r="D169" s="41">
        <v>0</v>
      </c>
    </row>
    <row r="170" spans="1:4" s="3" customFormat="1" ht="75" x14ac:dyDescent="0.3">
      <c r="A170" s="18" t="s">
        <v>521</v>
      </c>
      <c r="B170" s="19" t="s">
        <v>584</v>
      </c>
      <c r="C170" s="4">
        <v>200</v>
      </c>
      <c r="D170" s="41">
        <v>8848</v>
      </c>
    </row>
    <row r="171" spans="1:4" ht="47.25" customHeight="1" x14ac:dyDescent="0.3">
      <c r="A171" s="14" t="s">
        <v>209</v>
      </c>
      <c r="B171" s="15" t="s">
        <v>79</v>
      </c>
      <c r="C171" s="7"/>
      <c r="D171" s="58">
        <f>D172</f>
        <v>50000</v>
      </c>
    </row>
    <row r="172" spans="1:4" ht="45" customHeight="1" x14ac:dyDescent="0.3">
      <c r="A172" s="16" t="s">
        <v>247</v>
      </c>
      <c r="B172" s="17" t="s">
        <v>80</v>
      </c>
      <c r="C172" s="5"/>
      <c r="D172" s="50">
        <f>SUM(D173:D173)</f>
        <v>50000</v>
      </c>
    </row>
    <row r="173" spans="1:4" ht="87" customHeight="1" x14ac:dyDescent="0.3">
      <c r="A173" s="18" t="s">
        <v>210</v>
      </c>
      <c r="B173" s="19" t="s">
        <v>81</v>
      </c>
      <c r="C173" s="4">
        <v>200</v>
      </c>
      <c r="D173" s="41">
        <v>50000</v>
      </c>
    </row>
    <row r="174" spans="1:4" s="3" customFormat="1" ht="74.25" customHeight="1" x14ac:dyDescent="0.3">
      <c r="A174" s="14" t="s">
        <v>449</v>
      </c>
      <c r="B174" s="15" t="s">
        <v>82</v>
      </c>
      <c r="C174" s="7"/>
      <c r="D174" s="58">
        <f t="shared" ref="D174:D175" si="2">D175</f>
        <v>50000</v>
      </c>
    </row>
    <row r="175" spans="1:4" ht="65.25" customHeight="1" x14ac:dyDescent="0.3">
      <c r="A175" s="16" t="s">
        <v>84</v>
      </c>
      <c r="B175" s="17" t="s">
        <v>83</v>
      </c>
      <c r="C175" s="5"/>
      <c r="D175" s="50">
        <f t="shared" si="2"/>
        <v>50000</v>
      </c>
    </row>
    <row r="176" spans="1:4" s="8" customFormat="1" ht="71.25" customHeight="1" x14ac:dyDescent="0.3">
      <c r="A176" s="18" t="s">
        <v>188</v>
      </c>
      <c r="B176" s="19" t="s">
        <v>85</v>
      </c>
      <c r="C176" s="4">
        <v>200</v>
      </c>
      <c r="D176" s="41">
        <v>50000</v>
      </c>
    </row>
    <row r="177" spans="1:4" s="3" customFormat="1" ht="68.25" customHeight="1" x14ac:dyDescent="0.3">
      <c r="A177" s="14" t="s">
        <v>316</v>
      </c>
      <c r="B177" s="15" t="s">
        <v>86</v>
      </c>
      <c r="C177" s="7"/>
      <c r="D177" s="58">
        <f>D178</f>
        <v>319000</v>
      </c>
    </row>
    <row r="178" spans="1:4" s="3" customFormat="1" ht="45" customHeight="1" x14ac:dyDescent="0.3">
      <c r="A178" s="16" t="s">
        <v>248</v>
      </c>
      <c r="B178" s="17" t="s">
        <v>87</v>
      </c>
      <c r="C178" s="5"/>
      <c r="D178" s="50">
        <f>SUM(D179:D181)</f>
        <v>319000</v>
      </c>
    </row>
    <row r="179" spans="1:4" ht="87" customHeight="1" x14ac:dyDescent="0.3">
      <c r="A179" s="21" t="s">
        <v>317</v>
      </c>
      <c r="B179" s="19" t="s">
        <v>318</v>
      </c>
      <c r="C179" s="4">
        <v>600</v>
      </c>
      <c r="D179" s="41">
        <v>40000</v>
      </c>
    </row>
    <row r="180" spans="1:4" ht="108.75" customHeight="1" x14ac:dyDescent="0.3">
      <c r="A180" s="44" t="s">
        <v>554</v>
      </c>
      <c r="B180" s="33" t="s">
        <v>549</v>
      </c>
      <c r="C180" s="4">
        <v>200</v>
      </c>
      <c r="D180" s="41">
        <v>269000</v>
      </c>
    </row>
    <row r="181" spans="1:4" ht="112.5" customHeight="1" x14ac:dyDescent="0.3">
      <c r="A181" s="21" t="s">
        <v>490</v>
      </c>
      <c r="B181" s="19" t="s">
        <v>489</v>
      </c>
      <c r="C181" s="4">
        <v>200</v>
      </c>
      <c r="D181" s="41">
        <v>10000</v>
      </c>
    </row>
    <row r="182" spans="1:4" s="3" customFormat="1" ht="73.5" customHeight="1" x14ac:dyDescent="0.3">
      <c r="A182" s="47" t="s">
        <v>546</v>
      </c>
      <c r="B182" s="15" t="s">
        <v>319</v>
      </c>
      <c r="C182" s="11"/>
      <c r="D182" s="58">
        <f>D183+D186+D189</f>
        <v>197000</v>
      </c>
    </row>
    <row r="183" spans="1:4" ht="48" customHeight="1" x14ac:dyDescent="0.3">
      <c r="A183" s="23" t="s">
        <v>320</v>
      </c>
      <c r="B183" s="17" t="s">
        <v>321</v>
      </c>
      <c r="C183" s="11"/>
      <c r="D183" s="50">
        <f>D184+D185</f>
        <v>180000</v>
      </c>
    </row>
    <row r="184" spans="1:4" ht="89.25" customHeight="1" x14ac:dyDescent="0.3">
      <c r="A184" s="21" t="s">
        <v>322</v>
      </c>
      <c r="B184" s="27" t="s">
        <v>323</v>
      </c>
      <c r="C184" s="11">
        <v>200</v>
      </c>
      <c r="D184" s="41">
        <f>165000+15000-15000</f>
        <v>165000</v>
      </c>
    </row>
    <row r="185" spans="1:4" ht="89.25" customHeight="1" x14ac:dyDescent="0.3">
      <c r="A185" s="21" t="s">
        <v>556</v>
      </c>
      <c r="B185" s="27" t="s">
        <v>323</v>
      </c>
      <c r="C185" s="11">
        <v>600</v>
      </c>
      <c r="D185" s="41">
        <v>15000</v>
      </c>
    </row>
    <row r="186" spans="1:4" s="3" customFormat="1" ht="49.5" customHeight="1" x14ac:dyDescent="0.3">
      <c r="A186" s="23" t="s">
        <v>324</v>
      </c>
      <c r="B186" s="24" t="s">
        <v>325</v>
      </c>
      <c r="C186" s="11"/>
      <c r="D186" s="50">
        <f>SUM(D187:D188)</f>
        <v>7000</v>
      </c>
    </row>
    <row r="187" spans="1:4" ht="75" x14ac:dyDescent="0.3">
      <c r="A187" s="21" t="s">
        <v>326</v>
      </c>
      <c r="B187" s="27" t="s">
        <v>327</v>
      </c>
      <c r="C187" s="11">
        <v>600</v>
      </c>
      <c r="D187" s="41">
        <v>4000</v>
      </c>
    </row>
    <row r="188" spans="1:4" ht="75" x14ac:dyDescent="0.3">
      <c r="A188" s="21" t="s">
        <v>328</v>
      </c>
      <c r="B188" s="19" t="s">
        <v>329</v>
      </c>
      <c r="C188" s="11">
        <v>600</v>
      </c>
      <c r="D188" s="41">
        <v>3000</v>
      </c>
    </row>
    <row r="189" spans="1:4" s="8" customFormat="1" ht="47.25" customHeight="1" x14ac:dyDescent="0.3">
      <c r="A189" s="23" t="s">
        <v>154</v>
      </c>
      <c r="B189" s="17" t="s">
        <v>330</v>
      </c>
      <c r="C189" s="34"/>
      <c r="D189" s="50">
        <f>SUM(D190:D191)</f>
        <v>10000</v>
      </c>
    </row>
    <row r="190" spans="1:4" s="3" customFormat="1" ht="93.75" x14ac:dyDescent="0.3">
      <c r="A190" s="21" t="s">
        <v>331</v>
      </c>
      <c r="B190" s="19" t="s">
        <v>332</v>
      </c>
      <c r="C190" s="11">
        <v>600</v>
      </c>
      <c r="D190" s="41">
        <v>5000</v>
      </c>
    </row>
    <row r="191" spans="1:4" ht="83.25" customHeight="1" x14ac:dyDescent="0.3">
      <c r="A191" s="21" t="s">
        <v>333</v>
      </c>
      <c r="B191" s="19" t="s">
        <v>334</v>
      </c>
      <c r="C191" s="11">
        <v>600</v>
      </c>
      <c r="D191" s="41">
        <v>5000</v>
      </c>
    </row>
    <row r="192" spans="1:4" ht="105.75" customHeight="1" x14ac:dyDescent="0.3">
      <c r="A192" s="14" t="s">
        <v>335</v>
      </c>
      <c r="B192" s="15" t="s">
        <v>88</v>
      </c>
      <c r="C192" s="7"/>
      <c r="D192" s="58">
        <f>D193+D199+D203</f>
        <v>3090666.2199999997</v>
      </c>
    </row>
    <row r="193" spans="1:4" ht="49.5" customHeight="1" x14ac:dyDescent="0.3">
      <c r="A193" s="14" t="s">
        <v>249</v>
      </c>
      <c r="B193" s="15" t="s">
        <v>89</v>
      </c>
      <c r="C193" s="7"/>
      <c r="D193" s="58">
        <f>D194</f>
        <v>304800</v>
      </c>
    </row>
    <row r="194" spans="1:4" s="8" customFormat="1" ht="66.75" customHeight="1" x14ac:dyDescent="0.3">
      <c r="A194" s="23" t="s">
        <v>336</v>
      </c>
      <c r="B194" s="17" t="s">
        <v>337</v>
      </c>
      <c r="C194" s="5"/>
      <c r="D194" s="50">
        <f>SUM(D195:D198)</f>
        <v>304800</v>
      </c>
    </row>
    <row r="195" spans="1:4" s="3" customFormat="1" ht="104.25" customHeight="1" x14ac:dyDescent="0.3">
      <c r="A195" s="18" t="s">
        <v>189</v>
      </c>
      <c r="B195" s="19" t="s">
        <v>338</v>
      </c>
      <c r="C195" s="4">
        <v>200</v>
      </c>
      <c r="D195" s="41">
        <v>18800</v>
      </c>
    </row>
    <row r="196" spans="1:4" ht="105.75" customHeight="1" x14ac:dyDescent="0.3">
      <c r="A196" s="18" t="s">
        <v>190</v>
      </c>
      <c r="B196" s="19" t="s">
        <v>339</v>
      </c>
      <c r="C196" s="4">
        <v>200</v>
      </c>
      <c r="D196" s="41">
        <v>4300</v>
      </c>
    </row>
    <row r="197" spans="1:4" ht="104.25" customHeight="1" x14ac:dyDescent="0.3">
      <c r="A197" s="18" t="s">
        <v>250</v>
      </c>
      <c r="B197" s="19" t="s">
        <v>340</v>
      </c>
      <c r="C197" s="4">
        <v>200</v>
      </c>
      <c r="D197" s="41">
        <f>204800+46900</f>
        <v>251700</v>
      </c>
    </row>
    <row r="198" spans="1:4" ht="89.25" customHeight="1" x14ac:dyDescent="0.3">
      <c r="A198" s="32" t="s">
        <v>570</v>
      </c>
      <c r="B198" s="19" t="s">
        <v>569</v>
      </c>
      <c r="C198" s="4">
        <v>200</v>
      </c>
      <c r="D198" s="41">
        <v>30000</v>
      </c>
    </row>
    <row r="199" spans="1:4" s="8" customFormat="1" ht="56.25" x14ac:dyDescent="0.3">
      <c r="A199" s="14" t="s">
        <v>251</v>
      </c>
      <c r="B199" s="15" t="s">
        <v>90</v>
      </c>
      <c r="C199" s="7"/>
      <c r="D199" s="58">
        <f>D200</f>
        <v>449000</v>
      </c>
    </row>
    <row r="200" spans="1:4" s="3" customFormat="1" ht="66" customHeight="1" x14ac:dyDescent="0.3">
      <c r="A200" s="23" t="s">
        <v>341</v>
      </c>
      <c r="B200" s="17" t="s">
        <v>342</v>
      </c>
      <c r="C200" s="5"/>
      <c r="D200" s="50">
        <f>SUM(D201:D202)</f>
        <v>449000</v>
      </c>
    </row>
    <row r="201" spans="1:4" ht="93.75" x14ac:dyDescent="0.3">
      <c r="A201" s="43" t="s">
        <v>421</v>
      </c>
      <c r="B201" s="33" t="s">
        <v>343</v>
      </c>
      <c r="C201" s="11">
        <v>200</v>
      </c>
      <c r="D201" s="41">
        <f>190300-60000</f>
        <v>130300</v>
      </c>
    </row>
    <row r="202" spans="1:4" ht="93.75" x14ac:dyDescent="0.3">
      <c r="A202" s="44" t="s">
        <v>448</v>
      </c>
      <c r="B202" s="33" t="s">
        <v>424</v>
      </c>
      <c r="C202" s="11">
        <v>600</v>
      </c>
      <c r="D202" s="41">
        <f>190700+60000+68000</f>
        <v>318700</v>
      </c>
    </row>
    <row r="203" spans="1:4" s="3" customFormat="1" ht="71.25" customHeight="1" x14ac:dyDescent="0.3">
      <c r="A203" s="26" t="s">
        <v>344</v>
      </c>
      <c r="B203" s="31" t="s">
        <v>345</v>
      </c>
      <c r="C203" s="11"/>
      <c r="D203" s="58">
        <f>D204</f>
        <v>2336866.2199999997</v>
      </c>
    </row>
    <row r="204" spans="1:4" ht="66" customHeight="1" x14ac:dyDescent="0.3">
      <c r="A204" s="23" t="s">
        <v>346</v>
      </c>
      <c r="B204" s="24" t="s">
        <v>347</v>
      </c>
      <c r="C204" s="4"/>
      <c r="D204" s="50">
        <f>SUM(D205:D212)</f>
        <v>2336866.2199999997</v>
      </c>
    </row>
    <row r="205" spans="1:4" ht="131.25" x14ac:dyDescent="0.3">
      <c r="A205" s="21" t="s">
        <v>348</v>
      </c>
      <c r="B205" s="27" t="s">
        <v>349</v>
      </c>
      <c r="C205" s="4">
        <v>100</v>
      </c>
      <c r="D205" s="41">
        <f>1368793.34+150+413375.43+114762.45</f>
        <v>1897081.22</v>
      </c>
    </row>
    <row r="206" spans="1:4" s="8" customFormat="1" ht="87" customHeight="1" x14ac:dyDescent="0.3">
      <c r="A206" s="21" t="s">
        <v>350</v>
      </c>
      <c r="B206" s="27" t="s">
        <v>349</v>
      </c>
      <c r="C206" s="4">
        <v>200</v>
      </c>
      <c r="D206" s="41">
        <f>104185+3000</f>
        <v>107185</v>
      </c>
    </row>
    <row r="207" spans="1:4" s="8" customFormat="1" ht="66.75" customHeight="1" x14ac:dyDescent="0.3">
      <c r="A207" s="21" t="s">
        <v>414</v>
      </c>
      <c r="B207" s="27" t="s">
        <v>349</v>
      </c>
      <c r="C207" s="4">
        <v>800</v>
      </c>
      <c r="D207" s="41">
        <v>1500</v>
      </c>
    </row>
    <row r="208" spans="1:4" s="3" customFormat="1" ht="68.25" customHeight="1" x14ac:dyDescent="0.3">
      <c r="A208" s="21" t="s">
        <v>351</v>
      </c>
      <c r="B208" s="27" t="s">
        <v>352</v>
      </c>
      <c r="C208" s="4">
        <v>200</v>
      </c>
      <c r="D208" s="41">
        <v>10000</v>
      </c>
    </row>
    <row r="209" spans="1:4" ht="63.75" customHeight="1" x14ac:dyDescent="0.3">
      <c r="A209" s="21" t="s">
        <v>191</v>
      </c>
      <c r="B209" s="27" t="s">
        <v>353</v>
      </c>
      <c r="C209" s="4">
        <v>200</v>
      </c>
      <c r="D209" s="41">
        <f>10000+10000</f>
        <v>20000</v>
      </c>
    </row>
    <row r="210" spans="1:4" ht="85.5" customHeight="1" x14ac:dyDescent="0.3">
      <c r="A210" s="44" t="s">
        <v>354</v>
      </c>
      <c r="B210" s="33" t="s">
        <v>355</v>
      </c>
      <c r="C210" s="11">
        <v>200</v>
      </c>
      <c r="D210" s="41">
        <f>121000+20000+86100</f>
        <v>227100</v>
      </c>
    </row>
    <row r="211" spans="1:4" ht="51" customHeight="1" x14ac:dyDescent="0.3">
      <c r="A211" s="52" t="s">
        <v>434</v>
      </c>
      <c r="B211" s="11" t="s">
        <v>355</v>
      </c>
      <c r="C211" s="11">
        <v>800</v>
      </c>
      <c r="D211" s="41">
        <v>20000</v>
      </c>
    </row>
    <row r="212" spans="1:4" ht="112.5" x14ac:dyDescent="0.3">
      <c r="A212" s="21" t="s">
        <v>539</v>
      </c>
      <c r="B212" s="27" t="s">
        <v>356</v>
      </c>
      <c r="C212" s="4">
        <v>600</v>
      </c>
      <c r="D212" s="41">
        <f>10000+44000</f>
        <v>54000</v>
      </c>
    </row>
    <row r="213" spans="1:4" s="8" customFormat="1" ht="66" customHeight="1" x14ac:dyDescent="0.3">
      <c r="A213" s="14" t="s">
        <v>252</v>
      </c>
      <c r="B213" s="15" t="s">
        <v>91</v>
      </c>
      <c r="C213" s="7"/>
      <c r="D213" s="58">
        <f>D214+D220+D224+D228</f>
        <v>1567000</v>
      </c>
    </row>
    <row r="214" spans="1:4" s="3" customFormat="1" ht="49.5" customHeight="1" x14ac:dyDescent="0.3">
      <c r="A214" s="14" t="s">
        <v>253</v>
      </c>
      <c r="B214" s="15" t="s">
        <v>92</v>
      </c>
      <c r="C214" s="7"/>
      <c r="D214" s="58">
        <f>D215</f>
        <v>135000</v>
      </c>
    </row>
    <row r="215" spans="1:4" ht="49.5" customHeight="1" x14ac:dyDescent="0.3">
      <c r="A215" s="16" t="s">
        <v>254</v>
      </c>
      <c r="B215" s="17" t="s">
        <v>93</v>
      </c>
      <c r="C215" s="5"/>
      <c r="D215" s="50">
        <f>SUM(D216:D219)</f>
        <v>135000</v>
      </c>
    </row>
    <row r="216" spans="1:4" s="8" customFormat="1" ht="112.5" x14ac:dyDescent="0.3">
      <c r="A216" s="21" t="s">
        <v>357</v>
      </c>
      <c r="B216" s="19" t="s">
        <v>94</v>
      </c>
      <c r="C216" s="4">
        <v>800</v>
      </c>
      <c r="D216" s="41">
        <v>45000</v>
      </c>
    </row>
    <row r="217" spans="1:4" s="8" customFormat="1" ht="104.25" customHeight="1" x14ac:dyDescent="0.3">
      <c r="A217" s="21" t="s">
        <v>358</v>
      </c>
      <c r="B217" s="27" t="s">
        <v>95</v>
      </c>
      <c r="C217" s="4">
        <v>800</v>
      </c>
      <c r="D217" s="41">
        <v>45000</v>
      </c>
    </row>
    <row r="218" spans="1:4" s="3" customFormat="1" ht="105.75" customHeight="1" x14ac:dyDescent="0.3">
      <c r="A218" s="21" t="s">
        <v>359</v>
      </c>
      <c r="B218" s="27" t="s">
        <v>360</v>
      </c>
      <c r="C218" s="4">
        <v>800</v>
      </c>
      <c r="D218" s="41">
        <v>20000</v>
      </c>
    </row>
    <row r="219" spans="1:4" ht="84" customHeight="1" x14ac:dyDescent="0.3">
      <c r="A219" s="21" t="s">
        <v>361</v>
      </c>
      <c r="B219" s="27" t="s">
        <v>362</v>
      </c>
      <c r="C219" s="4">
        <v>800</v>
      </c>
      <c r="D219" s="41">
        <v>25000</v>
      </c>
    </row>
    <row r="220" spans="1:4" ht="75" x14ac:dyDescent="0.3">
      <c r="A220" s="14" t="s">
        <v>255</v>
      </c>
      <c r="B220" s="15" t="s">
        <v>96</v>
      </c>
      <c r="C220" s="7"/>
      <c r="D220" s="58">
        <f>D221</f>
        <v>667000</v>
      </c>
    </row>
    <row r="221" spans="1:4" s="3" customFormat="1" ht="52.5" customHeight="1" x14ac:dyDescent="0.3">
      <c r="A221" s="16" t="s">
        <v>256</v>
      </c>
      <c r="B221" s="17" t="s">
        <v>97</v>
      </c>
      <c r="C221" s="5"/>
      <c r="D221" s="50">
        <f>SUM(D222:D223)</f>
        <v>667000</v>
      </c>
    </row>
    <row r="222" spans="1:4" ht="104.25" customHeight="1" x14ac:dyDescent="0.3">
      <c r="A222" s="18" t="s">
        <v>257</v>
      </c>
      <c r="B222" s="19" t="s">
        <v>98</v>
      </c>
      <c r="C222" s="4">
        <v>200</v>
      </c>
      <c r="D222" s="41">
        <v>250000</v>
      </c>
    </row>
    <row r="223" spans="1:4" s="8" customFormat="1" ht="69" customHeight="1" x14ac:dyDescent="0.3">
      <c r="A223" s="21" t="s">
        <v>363</v>
      </c>
      <c r="B223" s="27" t="s">
        <v>364</v>
      </c>
      <c r="C223" s="4">
        <v>200</v>
      </c>
      <c r="D223" s="41">
        <v>417000</v>
      </c>
    </row>
    <row r="224" spans="1:4" s="3" customFormat="1" ht="85.5" customHeight="1" x14ac:dyDescent="0.3">
      <c r="A224" s="14" t="s">
        <v>258</v>
      </c>
      <c r="B224" s="15" t="s">
        <v>99</v>
      </c>
      <c r="C224" s="7"/>
      <c r="D224" s="58">
        <f>D225</f>
        <v>405000</v>
      </c>
    </row>
    <row r="225" spans="1:4" ht="50.25" customHeight="1" x14ac:dyDescent="0.3">
      <c r="A225" s="16" t="s">
        <v>259</v>
      </c>
      <c r="B225" s="17" t="s">
        <v>100</v>
      </c>
      <c r="C225" s="5"/>
      <c r="D225" s="50">
        <f>SUM(D226:D227)</f>
        <v>405000</v>
      </c>
    </row>
    <row r="226" spans="1:4" ht="107.25" customHeight="1" x14ac:dyDescent="0.3">
      <c r="A226" s="18" t="s">
        <v>366</v>
      </c>
      <c r="B226" s="19" t="s">
        <v>367</v>
      </c>
      <c r="C226" s="4">
        <v>200</v>
      </c>
      <c r="D226" s="41">
        <v>305000</v>
      </c>
    </row>
    <row r="227" spans="1:4" ht="103.5" customHeight="1" x14ac:dyDescent="0.3">
      <c r="A227" s="18" t="s">
        <v>365</v>
      </c>
      <c r="B227" s="19" t="s">
        <v>425</v>
      </c>
      <c r="C227" s="4">
        <v>200</v>
      </c>
      <c r="D227" s="41">
        <v>100000</v>
      </c>
    </row>
    <row r="228" spans="1:4" s="3" customFormat="1" ht="123" customHeight="1" x14ac:dyDescent="0.3">
      <c r="A228" s="26" t="s">
        <v>368</v>
      </c>
      <c r="B228" s="31" t="s">
        <v>369</v>
      </c>
      <c r="C228" s="4"/>
      <c r="D228" s="58">
        <f>D229</f>
        <v>360000</v>
      </c>
    </row>
    <row r="229" spans="1:4" ht="102.75" customHeight="1" x14ac:dyDescent="0.3">
      <c r="A229" s="23" t="s">
        <v>370</v>
      </c>
      <c r="B229" s="24" t="s">
        <v>371</v>
      </c>
      <c r="C229" s="4"/>
      <c r="D229" s="50">
        <f>SUM(D230:D231)</f>
        <v>360000</v>
      </c>
    </row>
    <row r="230" spans="1:4" ht="106.5" customHeight="1" x14ac:dyDescent="0.3">
      <c r="A230" s="46" t="s">
        <v>422</v>
      </c>
      <c r="B230" s="27" t="s">
        <v>372</v>
      </c>
      <c r="C230" s="4">
        <v>200</v>
      </c>
      <c r="D230" s="41">
        <v>180000</v>
      </c>
    </row>
    <row r="231" spans="1:4" ht="105" customHeight="1" x14ac:dyDescent="0.3">
      <c r="A231" s="46" t="s">
        <v>423</v>
      </c>
      <c r="B231" s="27" t="s">
        <v>373</v>
      </c>
      <c r="C231" s="4">
        <v>200</v>
      </c>
      <c r="D231" s="41">
        <v>180000</v>
      </c>
    </row>
    <row r="232" spans="1:4" ht="83.25" customHeight="1" x14ac:dyDescent="0.3">
      <c r="A232" s="14" t="s">
        <v>374</v>
      </c>
      <c r="B232" s="15" t="s">
        <v>101</v>
      </c>
      <c r="C232" s="7"/>
      <c r="D232" s="58">
        <f t="shared" ref="D232" si="3">D233</f>
        <v>1635151.44</v>
      </c>
    </row>
    <row r="233" spans="1:4" s="8" customFormat="1" ht="66.75" customHeight="1" x14ac:dyDescent="0.3">
      <c r="A233" s="14" t="s">
        <v>260</v>
      </c>
      <c r="B233" s="15" t="s">
        <v>102</v>
      </c>
      <c r="C233" s="7"/>
      <c r="D233" s="58">
        <f>D234+D237</f>
        <v>1635151.44</v>
      </c>
    </row>
    <row r="234" spans="1:4" s="8" customFormat="1" ht="65.25" customHeight="1" x14ac:dyDescent="0.3">
      <c r="A234" s="16" t="s">
        <v>261</v>
      </c>
      <c r="B234" s="17" t="s">
        <v>103</v>
      </c>
      <c r="C234" s="5"/>
      <c r="D234" s="50">
        <f>SUM(D235:D236)</f>
        <v>1585151.44</v>
      </c>
    </row>
    <row r="235" spans="1:4" s="3" customFormat="1" ht="105.75" customHeight="1" x14ac:dyDescent="0.3">
      <c r="A235" s="18" t="s">
        <v>262</v>
      </c>
      <c r="B235" s="19" t="s">
        <v>104</v>
      </c>
      <c r="C235" s="4">
        <v>200</v>
      </c>
      <c r="D235" s="41">
        <f>150000+50000+50000-50000+339011.24</f>
        <v>539011.24</v>
      </c>
    </row>
    <row r="236" spans="1:4" s="3" customFormat="1" ht="106.5" customHeight="1" x14ac:dyDescent="0.3">
      <c r="A236" s="32" t="s">
        <v>429</v>
      </c>
      <c r="B236" s="33" t="s">
        <v>104</v>
      </c>
      <c r="C236" s="4">
        <v>600</v>
      </c>
      <c r="D236" s="41">
        <f>310000+736140.2</f>
        <v>1046140.2</v>
      </c>
    </row>
    <row r="237" spans="1:4" s="3" customFormat="1" ht="81" customHeight="1" x14ac:dyDescent="0.3">
      <c r="A237" s="54" t="s">
        <v>540</v>
      </c>
      <c r="B237" s="49" t="s">
        <v>541</v>
      </c>
      <c r="C237" s="5"/>
      <c r="D237" s="50">
        <f>D238</f>
        <v>50000</v>
      </c>
    </row>
    <row r="238" spans="1:4" s="3" customFormat="1" ht="118.5" customHeight="1" x14ac:dyDescent="0.3">
      <c r="A238" s="32" t="s">
        <v>545</v>
      </c>
      <c r="B238" s="33" t="s">
        <v>542</v>
      </c>
      <c r="C238" s="4">
        <v>200</v>
      </c>
      <c r="D238" s="41">
        <v>50000</v>
      </c>
    </row>
    <row r="239" spans="1:4" ht="103.5" customHeight="1" x14ac:dyDescent="0.3">
      <c r="A239" s="14" t="s">
        <v>106</v>
      </c>
      <c r="B239" s="15" t="s">
        <v>105</v>
      </c>
      <c r="C239" s="7"/>
      <c r="D239" s="58">
        <f>D240+D248</f>
        <v>266800</v>
      </c>
    </row>
    <row r="240" spans="1:4" ht="85.5" customHeight="1" x14ac:dyDescent="0.3">
      <c r="A240" s="14" t="s">
        <v>199</v>
      </c>
      <c r="B240" s="15" t="s">
        <v>107</v>
      </c>
      <c r="C240" s="7"/>
      <c r="D240" s="58">
        <f>D241+D244</f>
        <v>112000</v>
      </c>
    </row>
    <row r="241" spans="1:4" ht="70.5" customHeight="1" x14ac:dyDescent="0.3">
      <c r="A241" s="16" t="s">
        <v>109</v>
      </c>
      <c r="B241" s="17" t="s">
        <v>108</v>
      </c>
      <c r="C241" s="5"/>
      <c r="D241" s="50">
        <f>SUM(D242:D243)</f>
        <v>20000</v>
      </c>
    </row>
    <row r="242" spans="1:4" s="8" customFormat="1" ht="102" customHeight="1" x14ac:dyDescent="0.3">
      <c r="A242" s="18" t="s">
        <v>192</v>
      </c>
      <c r="B242" s="19" t="s">
        <v>110</v>
      </c>
      <c r="C242" s="4">
        <v>200</v>
      </c>
      <c r="D242" s="41">
        <v>10000</v>
      </c>
    </row>
    <row r="243" spans="1:4" s="8" customFormat="1" ht="87.75" customHeight="1" x14ac:dyDescent="0.3">
      <c r="A243" s="18" t="s">
        <v>375</v>
      </c>
      <c r="B243" s="19" t="s">
        <v>111</v>
      </c>
      <c r="C243" s="4">
        <v>200</v>
      </c>
      <c r="D243" s="41">
        <v>10000</v>
      </c>
    </row>
    <row r="244" spans="1:4" ht="67.5" customHeight="1" x14ac:dyDescent="0.3">
      <c r="A244" s="16" t="s">
        <v>113</v>
      </c>
      <c r="B244" s="17" t="s">
        <v>112</v>
      </c>
      <c r="C244" s="5"/>
      <c r="D244" s="50">
        <f>SUM(D245:D247)</f>
        <v>92000</v>
      </c>
    </row>
    <row r="245" spans="1:4" ht="83.25" customHeight="1" x14ac:dyDescent="0.3">
      <c r="A245" s="18" t="s">
        <v>193</v>
      </c>
      <c r="B245" s="19" t="s">
        <v>114</v>
      </c>
      <c r="C245" s="4">
        <v>200</v>
      </c>
      <c r="D245" s="41">
        <f>10000+40000</f>
        <v>50000</v>
      </c>
    </row>
    <row r="246" spans="1:4" ht="84.75" customHeight="1" x14ac:dyDescent="0.3">
      <c r="A246" s="18" t="s">
        <v>198</v>
      </c>
      <c r="B246" s="19" t="s">
        <v>114</v>
      </c>
      <c r="C246" s="4">
        <v>600</v>
      </c>
      <c r="D246" s="41">
        <v>20000</v>
      </c>
    </row>
    <row r="247" spans="1:4" ht="84.75" customHeight="1" x14ac:dyDescent="0.3">
      <c r="A247" s="18" t="s">
        <v>594</v>
      </c>
      <c r="B247" s="19" t="s">
        <v>585</v>
      </c>
      <c r="C247" s="4">
        <v>200</v>
      </c>
      <c r="D247" s="41">
        <v>22000</v>
      </c>
    </row>
    <row r="248" spans="1:4" s="3" customFormat="1" ht="146.25" customHeight="1" x14ac:dyDescent="0.3">
      <c r="A248" s="14" t="s">
        <v>430</v>
      </c>
      <c r="B248" s="15" t="s">
        <v>115</v>
      </c>
      <c r="C248" s="7"/>
      <c r="D248" s="58">
        <f t="shared" ref="D248:D249" si="4">D249</f>
        <v>154800</v>
      </c>
    </row>
    <row r="249" spans="1:4" ht="70.5" customHeight="1" x14ac:dyDescent="0.3">
      <c r="A249" s="16" t="s">
        <v>431</v>
      </c>
      <c r="B249" s="17" t="s">
        <v>116</v>
      </c>
      <c r="C249" s="5"/>
      <c r="D249" s="50">
        <f t="shared" si="4"/>
        <v>154800</v>
      </c>
    </row>
    <row r="250" spans="1:4" ht="144.75" customHeight="1" x14ac:dyDescent="0.3">
      <c r="A250" s="18" t="s">
        <v>432</v>
      </c>
      <c r="B250" s="19" t="s">
        <v>117</v>
      </c>
      <c r="C250" s="4">
        <v>600</v>
      </c>
      <c r="D250" s="41">
        <v>154800</v>
      </c>
    </row>
    <row r="251" spans="1:4" ht="90" customHeight="1" x14ac:dyDescent="0.3">
      <c r="A251" s="14" t="s">
        <v>263</v>
      </c>
      <c r="B251" s="15" t="s">
        <v>118</v>
      </c>
      <c r="C251" s="7"/>
      <c r="D251" s="58">
        <f>D252+D268+D271</f>
        <v>45309779.93999999</v>
      </c>
    </row>
    <row r="252" spans="1:4" ht="93" customHeight="1" x14ac:dyDescent="0.3">
      <c r="A252" s="14" t="s">
        <v>264</v>
      </c>
      <c r="B252" s="15" t="s">
        <v>119</v>
      </c>
      <c r="C252" s="7"/>
      <c r="D252" s="58">
        <f>D253+D255+D259+D264</f>
        <v>41368247.319999993</v>
      </c>
    </row>
    <row r="253" spans="1:4" s="8" customFormat="1" ht="63" customHeight="1" x14ac:dyDescent="0.3">
      <c r="A253" s="16" t="s">
        <v>121</v>
      </c>
      <c r="B253" s="17" t="s">
        <v>120</v>
      </c>
      <c r="C253" s="5"/>
      <c r="D253" s="50">
        <f>D254</f>
        <v>1098290.4099999999</v>
      </c>
    </row>
    <row r="254" spans="1:4" s="3" customFormat="1" ht="126" customHeight="1" x14ac:dyDescent="0.3">
      <c r="A254" s="18" t="s">
        <v>169</v>
      </c>
      <c r="B254" s="19" t="s">
        <v>122</v>
      </c>
      <c r="C254" s="4">
        <v>100</v>
      </c>
      <c r="D254" s="41">
        <f>816192+226485.38+55613.03</f>
        <v>1098290.4099999999</v>
      </c>
    </row>
    <row r="255" spans="1:4" ht="88.5" customHeight="1" x14ac:dyDescent="0.3">
      <c r="A255" s="16" t="s">
        <v>265</v>
      </c>
      <c r="B255" s="17" t="s">
        <v>123</v>
      </c>
      <c r="C255" s="5"/>
      <c r="D255" s="50">
        <f>SUM(D256:D258)</f>
        <v>39764021.409999996</v>
      </c>
    </row>
    <row r="256" spans="1:4" ht="168.75" x14ac:dyDescent="0.3">
      <c r="A256" s="18" t="s">
        <v>266</v>
      </c>
      <c r="B256" s="19" t="s">
        <v>124</v>
      </c>
      <c r="C256" s="4">
        <v>100</v>
      </c>
      <c r="D256" s="41">
        <f>12694192.92+100+3833659.86+4074990.4+1230647.1+1608612.72+600+485801.05+3709709.12+1120332.16+2558410.4+772639.94+2115390+148256.14+337306.02+196964.48+95865.16+517.25+600-197000</f>
        <v>34787594.719999999</v>
      </c>
    </row>
    <row r="257" spans="1:4" s="8" customFormat="1" ht="112.5" x14ac:dyDescent="0.3">
      <c r="A257" s="18" t="s">
        <v>376</v>
      </c>
      <c r="B257" s="19" t="s">
        <v>124</v>
      </c>
      <c r="C257" s="4">
        <v>200</v>
      </c>
      <c r="D257" s="41">
        <f>735007.13+896995.8+129000+612042.26+58903.74+6000-50000+1579602.87+207731.32+133900+27000+581135.6-500+14062.86-517.25-600-2011.64-125900+582</f>
        <v>4802434.6900000013</v>
      </c>
    </row>
    <row r="258" spans="1:4" s="3" customFormat="1" ht="93.75" x14ac:dyDescent="0.3">
      <c r="A258" s="18" t="s">
        <v>267</v>
      </c>
      <c r="B258" s="19" t="s">
        <v>124</v>
      </c>
      <c r="C258" s="4">
        <v>800</v>
      </c>
      <c r="D258" s="41">
        <f>92000+17292+16000+4200-6000+50000+500</f>
        <v>173992</v>
      </c>
    </row>
    <row r="259" spans="1:4" s="8" customFormat="1" ht="66" customHeight="1" x14ac:dyDescent="0.3">
      <c r="A259" s="16" t="s">
        <v>268</v>
      </c>
      <c r="B259" s="17" t="s">
        <v>125</v>
      </c>
      <c r="C259" s="5"/>
      <c r="D259" s="50">
        <f>SUM(D260:D263)</f>
        <v>72700</v>
      </c>
    </row>
    <row r="260" spans="1:4" s="8" customFormat="1" ht="123" customHeight="1" x14ac:dyDescent="0.3">
      <c r="A260" s="18" t="s">
        <v>269</v>
      </c>
      <c r="B260" s="19" t="s">
        <v>126</v>
      </c>
      <c r="C260" s="4">
        <v>200</v>
      </c>
      <c r="D260" s="41">
        <v>8000</v>
      </c>
    </row>
    <row r="261" spans="1:4" s="3" customFormat="1" ht="125.25" customHeight="1" x14ac:dyDescent="0.3">
      <c r="A261" s="35" t="s">
        <v>270</v>
      </c>
      <c r="B261" s="19" t="s">
        <v>164</v>
      </c>
      <c r="C261" s="4">
        <v>200</v>
      </c>
      <c r="D261" s="41">
        <f>30000+8000+8000+8000</f>
        <v>54000</v>
      </c>
    </row>
    <row r="262" spans="1:4" ht="102.75" customHeight="1" x14ac:dyDescent="0.3">
      <c r="A262" s="18" t="s">
        <v>271</v>
      </c>
      <c r="B262" s="19" t="s">
        <v>127</v>
      </c>
      <c r="C262" s="4">
        <v>200</v>
      </c>
      <c r="D262" s="41">
        <v>1500</v>
      </c>
    </row>
    <row r="263" spans="1:4" s="3" customFormat="1" ht="85.5" customHeight="1" x14ac:dyDescent="0.3">
      <c r="A263" s="21" t="s">
        <v>377</v>
      </c>
      <c r="B263" s="27" t="s">
        <v>378</v>
      </c>
      <c r="C263" s="4">
        <v>200</v>
      </c>
      <c r="D263" s="41">
        <v>9200</v>
      </c>
    </row>
    <row r="264" spans="1:4" ht="66" customHeight="1" x14ac:dyDescent="0.3">
      <c r="A264" s="16" t="s">
        <v>129</v>
      </c>
      <c r="B264" s="17" t="s">
        <v>128</v>
      </c>
      <c r="C264" s="5"/>
      <c r="D264" s="50">
        <f>SUM(D265:D267)</f>
        <v>433235.5</v>
      </c>
    </row>
    <row r="265" spans="1:4" ht="105.75" customHeight="1" x14ac:dyDescent="0.3">
      <c r="A265" s="32" t="s">
        <v>205</v>
      </c>
      <c r="B265" s="19" t="s">
        <v>130</v>
      </c>
      <c r="C265" s="4">
        <v>200</v>
      </c>
      <c r="D265" s="41">
        <v>11673.5</v>
      </c>
    </row>
    <row r="266" spans="1:4" ht="163.5" customHeight="1" x14ac:dyDescent="0.3">
      <c r="A266" s="43" t="s">
        <v>206</v>
      </c>
      <c r="B266" s="19" t="s">
        <v>131</v>
      </c>
      <c r="C266" s="4">
        <v>100</v>
      </c>
      <c r="D266" s="41">
        <v>359928.4</v>
      </c>
    </row>
    <row r="267" spans="1:4" ht="115.5" customHeight="1" x14ac:dyDescent="0.3">
      <c r="A267" s="32" t="s">
        <v>207</v>
      </c>
      <c r="B267" s="19" t="s">
        <v>131</v>
      </c>
      <c r="C267" s="4">
        <v>200</v>
      </c>
      <c r="D267" s="41">
        <v>61633.599999999999</v>
      </c>
    </row>
    <row r="268" spans="1:4" ht="145.5" customHeight="1" x14ac:dyDescent="0.3">
      <c r="A268" s="26" t="s">
        <v>379</v>
      </c>
      <c r="B268" s="15" t="s">
        <v>132</v>
      </c>
      <c r="C268" s="7"/>
      <c r="D268" s="58">
        <f t="shared" ref="D268" si="5">D269</f>
        <v>3243396.62</v>
      </c>
    </row>
    <row r="269" spans="1:4" ht="108.75" customHeight="1" x14ac:dyDescent="0.3">
      <c r="A269" s="16" t="s">
        <v>272</v>
      </c>
      <c r="B269" s="17" t="s">
        <v>133</v>
      </c>
      <c r="C269" s="5"/>
      <c r="D269" s="50">
        <f>SUM(D270:D270)</f>
        <v>3243396.62</v>
      </c>
    </row>
    <row r="270" spans="1:4" ht="107.25" customHeight="1" x14ac:dyDescent="0.3">
      <c r="A270" s="18" t="s">
        <v>529</v>
      </c>
      <c r="B270" s="19" t="s">
        <v>528</v>
      </c>
      <c r="C270" s="4">
        <v>600</v>
      </c>
      <c r="D270" s="41">
        <v>3243396.62</v>
      </c>
    </row>
    <row r="271" spans="1:4" ht="75" x14ac:dyDescent="0.3">
      <c r="A271" s="26" t="s">
        <v>380</v>
      </c>
      <c r="B271" s="31" t="s">
        <v>381</v>
      </c>
      <c r="C271" s="7"/>
      <c r="D271" s="58">
        <f>D272+D276</f>
        <v>698136</v>
      </c>
    </row>
    <row r="272" spans="1:4" ht="68.25" customHeight="1" x14ac:dyDescent="0.3">
      <c r="A272" s="23" t="s">
        <v>382</v>
      </c>
      <c r="B272" s="24" t="s">
        <v>383</v>
      </c>
      <c r="C272" s="5"/>
      <c r="D272" s="50">
        <f>SUM(D273:D275)</f>
        <v>255404</v>
      </c>
    </row>
    <row r="273" spans="1:4" s="3" customFormat="1" ht="105.75" customHeight="1" x14ac:dyDescent="0.3">
      <c r="A273" s="21" t="s">
        <v>384</v>
      </c>
      <c r="B273" s="27" t="s">
        <v>385</v>
      </c>
      <c r="C273" s="4">
        <v>200</v>
      </c>
      <c r="D273" s="41">
        <f>40450+100000</f>
        <v>140450</v>
      </c>
    </row>
    <row r="274" spans="1:4" ht="122.25" customHeight="1" x14ac:dyDescent="0.3">
      <c r="A274" s="21" t="s">
        <v>386</v>
      </c>
      <c r="B274" s="27" t="s">
        <v>387</v>
      </c>
      <c r="C274" s="4">
        <v>200</v>
      </c>
      <c r="D274" s="41">
        <v>100000</v>
      </c>
    </row>
    <row r="275" spans="1:4" s="3" customFormat="1" ht="99.75" customHeight="1" x14ac:dyDescent="0.3">
      <c r="A275" s="21" t="s">
        <v>388</v>
      </c>
      <c r="B275" s="27" t="s">
        <v>389</v>
      </c>
      <c r="C275" s="4">
        <v>200</v>
      </c>
      <c r="D275" s="41">
        <v>14954</v>
      </c>
    </row>
    <row r="276" spans="1:4" ht="45.75" customHeight="1" x14ac:dyDescent="0.3">
      <c r="A276" s="23" t="s">
        <v>390</v>
      </c>
      <c r="B276" s="24" t="s">
        <v>391</v>
      </c>
      <c r="C276" s="4"/>
      <c r="D276" s="50">
        <f>SUM(D277:D278)</f>
        <v>442732</v>
      </c>
    </row>
    <row r="277" spans="1:4" ht="82.5" customHeight="1" x14ac:dyDescent="0.3">
      <c r="A277" s="21" t="s">
        <v>392</v>
      </c>
      <c r="B277" s="27" t="s">
        <v>393</v>
      </c>
      <c r="C277" s="4">
        <v>200</v>
      </c>
      <c r="D277" s="41">
        <v>242732</v>
      </c>
    </row>
    <row r="278" spans="1:4" ht="67.5" customHeight="1" x14ac:dyDescent="0.3">
      <c r="A278" s="21" t="s">
        <v>394</v>
      </c>
      <c r="B278" s="27" t="s">
        <v>395</v>
      </c>
      <c r="C278" s="4">
        <v>200</v>
      </c>
      <c r="D278" s="41">
        <f>100000+100000</f>
        <v>200000</v>
      </c>
    </row>
    <row r="279" spans="1:4" ht="82.5" customHeight="1" x14ac:dyDescent="0.3">
      <c r="A279" s="14" t="s">
        <v>135</v>
      </c>
      <c r="B279" s="15" t="s">
        <v>134</v>
      </c>
      <c r="C279" s="7"/>
      <c r="D279" s="58">
        <f>D280+D283</f>
        <v>114400</v>
      </c>
    </row>
    <row r="280" spans="1:4" ht="67.5" customHeight="1" x14ac:dyDescent="0.3">
      <c r="A280" s="14" t="s">
        <v>137</v>
      </c>
      <c r="B280" s="15" t="s">
        <v>136</v>
      </c>
      <c r="C280" s="7"/>
      <c r="D280" s="58">
        <f>D281</f>
        <v>84400</v>
      </c>
    </row>
    <row r="281" spans="1:4" ht="44.25" customHeight="1" x14ac:dyDescent="0.3">
      <c r="A281" s="16" t="s">
        <v>139</v>
      </c>
      <c r="B281" s="17" t="s">
        <v>138</v>
      </c>
      <c r="C281" s="5"/>
      <c r="D281" s="50">
        <f>SUM(D282:D282)</f>
        <v>84400</v>
      </c>
    </row>
    <row r="282" spans="1:4" ht="131.25" x14ac:dyDescent="0.3">
      <c r="A282" s="18" t="s">
        <v>273</v>
      </c>
      <c r="B282" s="19" t="s">
        <v>140</v>
      </c>
      <c r="C282" s="4">
        <v>600</v>
      </c>
      <c r="D282" s="41">
        <f>35000+49400</f>
        <v>84400</v>
      </c>
    </row>
    <row r="283" spans="1:4" s="8" customFormat="1" ht="56.25" x14ac:dyDescent="0.3">
      <c r="A283" s="14" t="s">
        <v>142</v>
      </c>
      <c r="B283" s="15" t="s">
        <v>141</v>
      </c>
      <c r="C283" s="7"/>
      <c r="D283" s="58">
        <f>D284</f>
        <v>30000</v>
      </c>
    </row>
    <row r="284" spans="1:4" s="8" customFormat="1" ht="47.25" customHeight="1" x14ac:dyDescent="0.3">
      <c r="A284" s="16" t="s">
        <v>144</v>
      </c>
      <c r="B284" s="17" t="s">
        <v>143</v>
      </c>
      <c r="C284" s="5"/>
      <c r="D284" s="50">
        <f>SUM(D285:D288)</f>
        <v>30000</v>
      </c>
    </row>
    <row r="285" spans="1:4" s="3" customFormat="1" ht="140.25" customHeight="1" x14ac:dyDescent="0.3">
      <c r="A285" s="18" t="s">
        <v>194</v>
      </c>
      <c r="B285" s="19" t="s">
        <v>145</v>
      </c>
      <c r="C285" s="4">
        <v>200</v>
      </c>
      <c r="D285" s="41">
        <f>10000+5000</f>
        <v>15000</v>
      </c>
    </row>
    <row r="286" spans="1:4" ht="100.5" customHeight="1" x14ac:dyDescent="0.3">
      <c r="A286" s="18" t="s">
        <v>195</v>
      </c>
      <c r="B286" s="19" t="s">
        <v>146</v>
      </c>
      <c r="C286" s="4">
        <v>200</v>
      </c>
      <c r="D286" s="41">
        <v>4000</v>
      </c>
    </row>
    <row r="287" spans="1:4" ht="105.75" customHeight="1" x14ac:dyDescent="0.3">
      <c r="A287" s="18" t="s">
        <v>196</v>
      </c>
      <c r="B287" s="19" t="s">
        <v>147</v>
      </c>
      <c r="C287" s="4">
        <v>200</v>
      </c>
      <c r="D287" s="41">
        <v>5000</v>
      </c>
    </row>
    <row r="288" spans="1:4" s="8" customFormat="1" ht="123" customHeight="1" x14ac:dyDescent="0.3">
      <c r="A288" s="18" t="s">
        <v>197</v>
      </c>
      <c r="B288" s="19" t="s">
        <v>148</v>
      </c>
      <c r="C288" s="4">
        <v>200</v>
      </c>
      <c r="D288" s="41">
        <v>6000</v>
      </c>
    </row>
    <row r="289" spans="1:4" s="3" customFormat="1" ht="131.25" x14ac:dyDescent="0.3">
      <c r="A289" s="47" t="s">
        <v>416</v>
      </c>
      <c r="B289" s="31" t="s">
        <v>396</v>
      </c>
      <c r="C289" s="4"/>
      <c r="D289" s="58">
        <f>D290</f>
        <v>13500</v>
      </c>
    </row>
    <row r="290" spans="1:4" ht="47.25" customHeight="1" x14ac:dyDescent="0.3">
      <c r="A290" s="45" t="s">
        <v>412</v>
      </c>
      <c r="B290" s="31" t="s">
        <v>397</v>
      </c>
      <c r="C290" s="7"/>
      <c r="D290" s="58">
        <f>D291+D293</f>
        <v>13500</v>
      </c>
    </row>
    <row r="291" spans="1:4" ht="63" customHeight="1" x14ac:dyDescent="0.3">
      <c r="A291" s="48" t="s">
        <v>415</v>
      </c>
      <c r="B291" s="49" t="s">
        <v>398</v>
      </c>
      <c r="C291" s="11"/>
      <c r="D291" s="50">
        <f>SUM(D292)</f>
        <v>12000</v>
      </c>
    </row>
    <row r="292" spans="1:4" ht="104.25" customHeight="1" x14ac:dyDescent="0.3">
      <c r="A292" s="21" t="s">
        <v>399</v>
      </c>
      <c r="B292" s="27" t="s">
        <v>400</v>
      </c>
      <c r="C292" s="4">
        <v>200</v>
      </c>
      <c r="D292" s="41">
        <v>12000</v>
      </c>
    </row>
    <row r="293" spans="1:4" ht="187.5" x14ac:dyDescent="0.3">
      <c r="A293" s="23" t="s">
        <v>401</v>
      </c>
      <c r="B293" s="24" t="s">
        <v>402</v>
      </c>
      <c r="C293" s="4"/>
      <c r="D293" s="50">
        <f>D294</f>
        <v>1500</v>
      </c>
    </row>
    <row r="294" spans="1:4" s="8" customFormat="1" ht="120" customHeight="1" x14ac:dyDescent="0.3">
      <c r="A294" s="44" t="s">
        <v>413</v>
      </c>
      <c r="B294" s="27" t="s">
        <v>403</v>
      </c>
      <c r="C294" s="4">
        <v>200</v>
      </c>
      <c r="D294" s="41">
        <v>1500</v>
      </c>
    </row>
    <row r="295" spans="1:4" ht="81" customHeight="1" x14ac:dyDescent="0.3">
      <c r="A295" s="47" t="s">
        <v>433</v>
      </c>
      <c r="B295" s="15" t="s">
        <v>404</v>
      </c>
      <c r="C295" s="4"/>
      <c r="D295" s="58">
        <f>D296+D302</f>
        <v>837774.7</v>
      </c>
    </row>
    <row r="296" spans="1:4" ht="46.5" customHeight="1" x14ac:dyDescent="0.3">
      <c r="A296" s="14" t="s">
        <v>238</v>
      </c>
      <c r="B296" s="15" t="s">
        <v>405</v>
      </c>
      <c r="C296" s="4"/>
      <c r="D296" s="58">
        <f>D297</f>
        <v>639054.69999999995</v>
      </c>
    </row>
    <row r="297" spans="1:4" ht="45" customHeight="1" x14ac:dyDescent="0.3">
      <c r="A297" s="16" t="s">
        <v>239</v>
      </c>
      <c r="B297" s="17" t="s">
        <v>406</v>
      </c>
      <c r="C297" s="4"/>
      <c r="D297" s="50">
        <f>SUM(D298:D301)</f>
        <v>639054.69999999995</v>
      </c>
    </row>
    <row r="298" spans="1:4" ht="63" customHeight="1" x14ac:dyDescent="0.3">
      <c r="A298" s="44" t="s">
        <v>240</v>
      </c>
      <c r="B298" s="19" t="s">
        <v>574</v>
      </c>
      <c r="C298" s="4">
        <v>300</v>
      </c>
      <c r="D298" s="41">
        <v>0</v>
      </c>
    </row>
    <row r="299" spans="1:4" ht="63" customHeight="1" x14ac:dyDescent="0.3">
      <c r="A299" s="18" t="s">
        <v>240</v>
      </c>
      <c r="B299" s="19" t="s">
        <v>595</v>
      </c>
      <c r="C299" s="4">
        <v>300</v>
      </c>
      <c r="D299" s="41">
        <v>0</v>
      </c>
    </row>
    <row r="300" spans="1:4" ht="75" x14ac:dyDescent="0.3">
      <c r="A300" s="18" t="s">
        <v>240</v>
      </c>
      <c r="B300" s="19" t="s">
        <v>592</v>
      </c>
      <c r="C300" s="4">
        <v>300</v>
      </c>
      <c r="D300" s="41">
        <v>627900</v>
      </c>
    </row>
    <row r="301" spans="1:4" ht="108" customHeight="1" x14ac:dyDescent="0.3">
      <c r="A301" s="64" t="s">
        <v>587</v>
      </c>
      <c r="B301" s="19" t="s">
        <v>586</v>
      </c>
      <c r="C301" s="4">
        <v>300</v>
      </c>
      <c r="D301" s="41">
        <f>11254.7-100</f>
        <v>11154.7</v>
      </c>
    </row>
    <row r="302" spans="1:4" ht="64.5" customHeight="1" x14ac:dyDescent="0.3">
      <c r="A302" s="14" t="s">
        <v>241</v>
      </c>
      <c r="B302" s="15" t="s">
        <v>407</v>
      </c>
      <c r="C302" s="4"/>
      <c r="D302" s="58">
        <f>D303</f>
        <v>198720</v>
      </c>
    </row>
    <row r="303" spans="1:4" ht="63.75" customHeight="1" x14ac:dyDescent="0.3">
      <c r="A303" s="16" t="s">
        <v>242</v>
      </c>
      <c r="B303" s="17" t="s">
        <v>408</v>
      </c>
      <c r="C303" s="4"/>
      <c r="D303" s="50">
        <f>SUM(D304:D304)</f>
        <v>198720</v>
      </c>
    </row>
    <row r="304" spans="1:4" ht="141" customHeight="1" x14ac:dyDescent="0.3">
      <c r="A304" s="21" t="s">
        <v>576</v>
      </c>
      <c r="B304" s="27" t="s">
        <v>575</v>
      </c>
      <c r="C304" s="4">
        <v>300</v>
      </c>
      <c r="D304" s="41">
        <v>198720</v>
      </c>
    </row>
    <row r="305" spans="1:4" ht="86.25" customHeight="1" x14ac:dyDescent="0.3">
      <c r="A305" s="47" t="s">
        <v>491</v>
      </c>
      <c r="B305" s="53" t="s">
        <v>492</v>
      </c>
      <c r="C305" s="56"/>
      <c r="D305" s="58">
        <f>D306</f>
        <v>121000</v>
      </c>
    </row>
    <row r="306" spans="1:4" ht="76.5" customHeight="1" x14ac:dyDescent="0.3">
      <c r="A306" s="47" t="s">
        <v>493</v>
      </c>
      <c r="B306" s="53" t="s">
        <v>494</v>
      </c>
      <c r="C306" s="56"/>
      <c r="D306" s="58">
        <f>D307</f>
        <v>121000</v>
      </c>
    </row>
    <row r="307" spans="1:4" ht="59.25" customHeight="1" x14ac:dyDescent="0.3">
      <c r="A307" s="48" t="s">
        <v>495</v>
      </c>
      <c r="B307" s="49" t="s">
        <v>496</v>
      </c>
      <c r="C307" s="34"/>
      <c r="D307" s="50">
        <f>SUM(D308:D310)</f>
        <v>121000</v>
      </c>
    </row>
    <row r="308" spans="1:4" ht="71.25" customHeight="1" x14ac:dyDescent="0.3">
      <c r="A308" s="44" t="s">
        <v>497</v>
      </c>
      <c r="B308" s="33" t="s">
        <v>498</v>
      </c>
      <c r="C308" s="11">
        <v>200</v>
      </c>
      <c r="D308" s="41">
        <v>15000</v>
      </c>
    </row>
    <row r="309" spans="1:4" ht="93" customHeight="1" x14ac:dyDescent="0.3">
      <c r="A309" s="44" t="s">
        <v>499</v>
      </c>
      <c r="B309" s="33" t="s">
        <v>500</v>
      </c>
      <c r="C309" s="11">
        <v>200</v>
      </c>
      <c r="D309" s="41">
        <f>20000+6000+56000+6000</f>
        <v>88000</v>
      </c>
    </row>
    <row r="310" spans="1:4" ht="93" customHeight="1" x14ac:dyDescent="0.3">
      <c r="A310" s="44" t="s">
        <v>501</v>
      </c>
      <c r="B310" s="33" t="s">
        <v>500</v>
      </c>
      <c r="C310" s="11">
        <v>600</v>
      </c>
      <c r="D310" s="41">
        <v>18000</v>
      </c>
    </row>
    <row r="311" spans="1:4" s="8" customFormat="1" ht="108" customHeight="1" x14ac:dyDescent="0.3">
      <c r="A311" s="14" t="s">
        <v>543</v>
      </c>
      <c r="B311" s="15" t="s">
        <v>149</v>
      </c>
      <c r="C311" s="7"/>
      <c r="D311" s="58">
        <f>SUM(D312:D320)</f>
        <v>5510725.7200000007</v>
      </c>
    </row>
    <row r="312" spans="1:4" s="8" customFormat="1" ht="123" customHeight="1" x14ac:dyDescent="0.3">
      <c r="A312" s="18" t="s">
        <v>274</v>
      </c>
      <c r="B312" s="19" t="s">
        <v>150</v>
      </c>
      <c r="C312" s="4">
        <v>100</v>
      </c>
      <c r="D312" s="41">
        <f>946202.4+285753.12+271092.54</f>
        <v>1503048.06</v>
      </c>
    </row>
    <row r="313" spans="1:4" s="8" customFormat="1" ht="81.75" customHeight="1" x14ac:dyDescent="0.3">
      <c r="A313" s="18" t="s">
        <v>275</v>
      </c>
      <c r="B313" s="19" t="s">
        <v>150</v>
      </c>
      <c r="C313" s="4">
        <v>200</v>
      </c>
      <c r="D313" s="41">
        <f>283770+8899+13000+311030</f>
        <v>616699</v>
      </c>
    </row>
    <row r="314" spans="1:4" ht="63.75" customHeight="1" x14ac:dyDescent="0.3">
      <c r="A314" s="18" t="s">
        <v>276</v>
      </c>
      <c r="B314" s="19" t="s">
        <v>150</v>
      </c>
      <c r="C314" s="4">
        <v>800</v>
      </c>
      <c r="D314" s="41">
        <f>3500+14000</f>
        <v>17500</v>
      </c>
    </row>
    <row r="315" spans="1:4" ht="141.75" customHeight="1" x14ac:dyDescent="0.3">
      <c r="A315" s="18" t="s">
        <v>277</v>
      </c>
      <c r="B315" s="19" t="s">
        <v>151</v>
      </c>
      <c r="C315" s="4">
        <v>100</v>
      </c>
      <c r="D315" s="41">
        <f>80899-8899</f>
        <v>72000</v>
      </c>
    </row>
    <row r="316" spans="1:4" ht="145.5" customHeight="1" x14ac:dyDescent="0.3">
      <c r="A316" s="18" t="s">
        <v>170</v>
      </c>
      <c r="B316" s="19" t="s">
        <v>152</v>
      </c>
      <c r="C316" s="4">
        <v>100</v>
      </c>
      <c r="D316" s="41">
        <f>908606.4+275303.97+600</f>
        <v>1184510.3700000001</v>
      </c>
    </row>
    <row r="317" spans="1:4" ht="83.25" customHeight="1" x14ac:dyDescent="0.3">
      <c r="A317" s="18" t="s">
        <v>278</v>
      </c>
      <c r="B317" s="19" t="s">
        <v>152</v>
      </c>
      <c r="C317" s="4">
        <v>200</v>
      </c>
      <c r="D317" s="41">
        <f>222035-100+2880</f>
        <v>224815</v>
      </c>
    </row>
    <row r="318" spans="1:4" ht="150" x14ac:dyDescent="0.3">
      <c r="A318" s="18" t="s">
        <v>171</v>
      </c>
      <c r="B318" s="19" t="s">
        <v>153</v>
      </c>
      <c r="C318" s="4">
        <v>100</v>
      </c>
      <c r="D318" s="38">
        <f>545388.48+164707.32</f>
        <v>710095.8</v>
      </c>
    </row>
    <row r="319" spans="1:4" ht="126" customHeight="1" x14ac:dyDescent="0.3">
      <c r="A319" s="20" t="s">
        <v>172</v>
      </c>
      <c r="B319" s="19" t="s">
        <v>163</v>
      </c>
      <c r="C319" s="4">
        <v>100</v>
      </c>
      <c r="D319" s="38">
        <f>800212.36+241664.13</f>
        <v>1041876.49</v>
      </c>
    </row>
    <row r="320" spans="1:4" ht="205.5" customHeight="1" x14ac:dyDescent="0.3">
      <c r="A320" s="20" t="s">
        <v>589</v>
      </c>
      <c r="B320" s="19" t="s">
        <v>588</v>
      </c>
      <c r="C320" s="4">
        <v>100</v>
      </c>
      <c r="D320" s="38">
        <v>140181</v>
      </c>
    </row>
    <row r="321" spans="1:4" ht="93.75" customHeight="1" x14ac:dyDescent="0.3">
      <c r="A321" s="14" t="s">
        <v>419</v>
      </c>
      <c r="B321" s="15" t="s">
        <v>420</v>
      </c>
      <c r="C321" s="7"/>
      <c r="D321" s="40">
        <f>SUM(D322:D337)</f>
        <v>4693813.78</v>
      </c>
    </row>
    <row r="322" spans="1:4" ht="66" customHeight="1" x14ac:dyDescent="0.3">
      <c r="A322" s="18" t="s">
        <v>510</v>
      </c>
      <c r="B322" s="19" t="s">
        <v>502</v>
      </c>
      <c r="C322" s="4">
        <v>200</v>
      </c>
      <c r="D322" s="38">
        <f>359104+1538691.74+40000</f>
        <v>1937795.74</v>
      </c>
    </row>
    <row r="323" spans="1:4" ht="141.75" customHeight="1" x14ac:dyDescent="0.3">
      <c r="A323" s="32" t="s">
        <v>535</v>
      </c>
      <c r="B323" s="19" t="s">
        <v>534</v>
      </c>
      <c r="C323" s="4">
        <v>100</v>
      </c>
      <c r="D323" s="38">
        <v>0</v>
      </c>
    </row>
    <row r="324" spans="1:4" ht="189" customHeight="1" x14ac:dyDescent="0.3">
      <c r="A324" s="21" t="s">
        <v>530</v>
      </c>
      <c r="B324" s="19" t="s">
        <v>503</v>
      </c>
      <c r="C324" s="4">
        <v>500</v>
      </c>
      <c r="D324" s="38">
        <v>20000</v>
      </c>
    </row>
    <row r="325" spans="1:4" ht="64.5" customHeight="1" x14ac:dyDescent="0.3">
      <c r="A325" s="18" t="s">
        <v>511</v>
      </c>
      <c r="B325" s="19" t="s">
        <v>504</v>
      </c>
      <c r="C325" s="4">
        <v>500</v>
      </c>
      <c r="D325" s="38">
        <v>100000</v>
      </c>
    </row>
    <row r="326" spans="1:4" ht="103.5" customHeight="1" x14ac:dyDescent="0.3">
      <c r="A326" s="18" t="s">
        <v>509</v>
      </c>
      <c r="B326" s="19" t="s">
        <v>505</v>
      </c>
      <c r="C326" s="4">
        <v>200</v>
      </c>
      <c r="D326" s="38">
        <v>200000</v>
      </c>
    </row>
    <row r="327" spans="1:4" ht="70.5" customHeight="1" x14ac:dyDescent="0.3">
      <c r="A327" s="18" t="s">
        <v>572</v>
      </c>
      <c r="B327" s="19" t="s">
        <v>571</v>
      </c>
      <c r="C327" s="4">
        <v>200</v>
      </c>
      <c r="D327" s="38">
        <f>58600+12600+19584.71</f>
        <v>90784.709999999992</v>
      </c>
    </row>
    <row r="328" spans="1:4" ht="143.25" customHeight="1" x14ac:dyDescent="0.3">
      <c r="A328" s="18" t="s">
        <v>591</v>
      </c>
      <c r="B328" s="19" t="s">
        <v>590</v>
      </c>
      <c r="C328" s="4">
        <v>300</v>
      </c>
      <c r="D328" s="38">
        <v>20000</v>
      </c>
    </row>
    <row r="329" spans="1:4" ht="93.75" customHeight="1" x14ac:dyDescent="0.3">
      <c r="A329" s="18" t="s">
        <v>527</v>
      </c>
      <c r="B329" s="33" t="s">
        <v>526</v>
      </c>
      <c r="C329" s="11">
        <v>500</v>
      </c>
      <c r="D329" s="41">
        <v>42817</v>
      </c>
    </row>
    <row r="330" spans="1:4" ht="72.75" customHeight="1" x14ac:dyDescent="0.3">
      <c r="A330" s="18" t="s">
        <v>513</v>
      </c>
      <c r="B330" s="19" t="s">
        <v>506</v>
      </c>
      <c r="C330" s="4">
        <v>300</v>
      </c>
      <c r="D330" s="38">
        <v>1533498.25</v>
      </c>
    </row>
    <row r="331" spans="1:4" ht="198.75" customHeight="1" x14ac:dyDescent="0.3">
      <c r="A331" s="32" t="s">
        <v>417</v>
      </c>
      <c r="B331" s="33" t="s">
        <v>418</v>
      </c>
      <c r="C331" s="11">
        <v>200</v>
      </c>
      <c r="D331" s="41">
        <v>22500</v>
      </c>
    </row>
    <row r="332" spans="1:4" ht="107.25" customHeight="1" x14ac:dyDescent="0.3">
      <c r="A332" s="32" t="s">
        <v>555</v>
      </c>
      <c r="B332" s="33" t="s">
        <v>551</v>
      </c>
      <c r="C332" s="11">
        <v>200</v>
      </c>
      <c r="D332" s="41">
        <v>0</v>
      </c>
    </row>
    <row r="333" spans="1:4" ht="111.75" customHeight="1" x14ac:dyDescent="0.3">
      <c r="A333" s="32" t="s">
        <v>550</v>
      </c>
      <c r="B333" s="33" t="s">
        <v>508</v>
      </c>
      <c r="C333" s="11">
        <v>200</v>
      </c>
      <c r="D333" s="41">
        <v>0</v>
      </c>
    </row>
    <row r="334" spans="1:4" ht="200.25" customHeight="1" x14ac:dyDescent="0.3">
      <c r="A334" s="32" t="s">
        <v>525</v>
      </c>
      <c r="B334" s="33" t="s">
        <v>524</v>
      </c>
      <c r="C334" s="11">
        <v>200</v>
      </c>
      <c r="D334" s="41">
        <v>101433.22</v>
      </c>
    </row>
    <row r="335" spans="1:4" ht="104.25" customHeight="1" x14ac:dyDescent="0.3">
      <c r="A335" s="32" t="s">
        <v>515</v>
      </c>
      <c r="B335" s="33" t="s">
        <v>514</v>
      </c>
      <c r="C335" s="11">
        <v>200</v>
      </c>
      <c r="D335" s="41">
        <v>0</v>
      </c>
    </row>
    <row r="336" spans="1:4" ht="104.25" customHeight="1" x14ac:dyDescent="0.3">
      <c r="A336" s="32" t="s">
        <v>515</v>
      </c>
      <c r="B336" s="33" t="s">
        <v>552</v>
      </c>
      <c r="C336" s="11">
        <v>200</v>
      </c>
      <c r="D336" s="41">
        <v>0</v>
      </c>
    </row>
    <row r="337" spans="1:4" ht="51.75" customHeight="1" x14ac:dyDescent="0.3">
      <c r="A337" s="18" t="s">
        <v>512</v>
      </c>
      <c r="B337" s="19" t="s">
        <v>507</v>
      </c>
      <c r="C337" s="4">
        <v>800</v>
      </c>
      <c r="D337" s="38">
        <v>624984.86</v>
      </c>
    </row>
    <row r="338" spans="1:4" ht="21.75" customHeight="1" x14ac:dyDescent="0.3">
      <c r="A338" s="13" t="s">
        <v>409</v>
      </c>
      <c r="B338" s="36"/>
      <c r="C338" s="37"/>
      <c r="D338" s="40">
        <f>D27+D101+D149+D192+D213+D232+D239+D251+D279+D289+D295+D305+D311+D321</f>
        <v>297842635.74999994</v>
      </c>
    </row>
    <row r="339" spans="1:4" x14ac:dyDescent="0.3">
      <c r="B339" s="9"/>
      <c r="C339" s="10"/>
      <c r="D339" s="63" t="s">
        <v>573</v>
      </c>
    </row>
    <row r="341" spans="1:4" s="8" customFormat="1" x14ac:dyDescent="0.3">
      <c r="A341" s="1"/>
      <c r="B341" s="1"/>
      <c r="C341" s="2"/>
      <c r="D341" s="39"/>
    </row>
    <row r="346" spans="1:4" x14ac:dyDescent="0.3">
      <c r="D346" s="42"/>
    </row>
  </sheetData>
  <mergeCells count="25">
    <mergeCell ref="A24:A25"/>
    <mergeCell ref="B24:B25"/>
    <mergeCell ref="C24:C25"/>
    <mergeCell ref="A22:D22"/>
    <mergeCell ref="A23:D23"/>
    <mergeCell ref="D24:D25"/>
    <mergeCell ref="B18:D18"/>
    <mergeCell ref="B19:D19"/>
    <mergeCell ref="B20:D20"/>
    <mergeCell ref="B13:D13"/>
    <mergeCell ref="B14:D14"/>
    <mergeCell ref="B15:D15"/>
    <mergeCell ref="B16:D16"/>
    <mergeCell ref="B17:D17"/>
    <mergeCell ref="B1:D1"/>
    <mergeCell ref="B2:D2"/>
    <mergeCell ref="B3:D3"/>
    <mergeCell ref="B4:D4"/>
    <mergeCell ref="B5:D5"/>
    <mergeCell ref="B11:D11"/>
    <mergeCell ref="B6:D6"/>
    <mergeCell ref="B7:D7"/>
    <mergeCell ref="B8:D8"/>
    <mergeCell ref="B9:D9"/>
    <mergeCell ref="B10:D10"/>
  </mergeCells>
  <pageMargins left="1.0629921259842521" right="0.86614173228346458" top="0.78740157480314965" bottom="0.78740157480314965" header="0" footer="0"/>
  <pageSetup paperSize="9" scale="72" fitToHeight="0"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Прил.№6 Распредел. на 2018</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2018-02-27T05:35:27Z</dcterms:modified>
</cp:coreProperties>
</file>