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2025" sheetId="1" r:id="rId1"/>
  </sheets>
  <calcPr calcId="125725"/>
</workbook>
</file>

<file path=xl/calcChain.xml><?xml version="1.0" encoding="utf-8"?>
<calcChain xmlns="http://schemas.openxmlformats.org/spreadsheetml/2006/main">
  <c r="D143" i="1"/>
  <c r="E137"/>
  <c r="D137"/>
  <c r="D140"/>
  <c r="E131"/>
  <c r="E135"/>
  <c r="D135"/>
  <c r="D128" l="1"/>
  <c r="E114" l="1"/>
  <c r="D114"/>
  <c r="E115" l="1"/>
  <c r="D115"/>
  <c r="D32"/>
  <c r="E42" l="1"/>
  <c r="D42"/>
  <c r="E302" l="1"/>
  <c r="D302"/>
  <c r="E298"/>
  <c r="D298"/>
  <c r="D295"/>
  <c r="E295"/>
  <c r="E294"/>
  <c r="D294"/>
  <c r="E249"/>
  <c r="D249"/>
  <c r="E79"/>
  <c r="D79"/>
  <c r="D73" l="1"/>
  <c r="E340" l="1"/>
  <c r="E339"/>
  <c r="E338"/>
  <c r="E337"/>
  <c r="E336"/>
  <c r="E333"/>
  <c r="E234"/>
  <c r="D234"/>
  <c r="E232"/>
  <c r="D232"/>
  <c r="E69"/>
  <c r="D69"/>
  <c r="E67" l="1"/>
  <c r="D67"/>
  <c r="D50"/>
  <c r="E65" l="1"/>
  <c r="E64"/>
  <c r="D65"/>
  <c r="D64"/>
  <c r="E343" l="1"/>
  <c r="D343"/>
  <c r="E50"/>
  <c r="E32"/>
  <c r="E213" l="1"/>
  <c r="D213"/>
  <c r="D185" l="1"/>
  <c r="E346" l="1"/>
  <c r="D346"/>
  <c r="E185" l="1"/>
  <c r="E86"/>
  <c r="E85"/>
  <c r="D86"/>
  <c r="D85"/>
  <c r="E345" l="1"/>
  <c r="E342" s="1"/>
  <c r="D345"/>
  <c r="E118" l="1"/>
  <c r="D118"/>
  <c r="E113"/>
  <c r="D113"/>
  <c r="E112"/>
  <c r="D112"/>
  <c r="E111"/>
  <c r="D111"/>
  <c r="D110" l="1"/>
  <c r="E110"/>
  <c r="D347"/>
  <c r="D342" s="1"/>
  <c r="D340"/>
  <c r="D339"/>
  <c r="D338"/>
  <c r="D337"/>
  <c r="D333"/>
  <c r="E88"/>
  <c r="D88"/>
  <c r="E34" l="1"/>
  <c r="D34"/>
  <c r="E49" l="1"/>
  <c r="D49"/>
  <c r="E129" l="1"/>
  <c r="E128"/>
  <c r="D129"/>
  <c r="E230" l="1"/>
  <c r="D230"/>
  <c r="E211"/>
  <c r="D211"/>
  <c r="E29" l="1"/>
  <c r="D29"/>
  <c r="E125" l="1"/>
  <c r="E37"/>
  <c r="D37"/>
  <c r="D35" s="1"/>
  <c r="E323" l="1"/>
  <c r="D323"/>
  <c r="E322"/>
  <c r="D322"/>
  <c r="E61"/>
  <c r="D61"/>
  <c r="E60"/>
  <c r="D60"/>
  <c r="E59"/>
  <c r="D59"/>
  <c r="D51"/>
  <c r="E51"/>
  <c r="E48"/>
  <c r="D48"/>
  <c r="D293" l="1"/>
  <c r="D280"/>
  <c r="E267"/>
  <c r="D267"/>
  <c r="E199"/>
  <c r="D199"/>
  <c r="E168"/>
  <c r="D168"/>
  <c r="D151"/>
  <c r="D146"/>
  <c r="E117" l="1"/>
  <c r="D117"/>
  <c r="D101"/>
  <c r="D83"/>
  <c r="E341" l="1"/>
  <c r="D325"/>
  <c r="E325"/>
  <c r="E324" s="1"/>
  <c r="D320"/>
  <c r="E320"/>
  <c r="E319" s="1"/>
  <c r="E318" s="1"/>
  <c r="D316"/>
  <c r="E316"/>
  <c r="E315" s="1"/>
  <c r="D313"/>
  <c r="E313"/>
  <c r="E312" s="1"/>
  <c r="D309"/>
  <c r="E309"/>
  <c r="D307"/>
  <c r="E307"/>
  <c r="E301"/>
  <c r="D297"/>
  <c r="E297"/>
  <c r="E293"/>
  <c r="E292" s="1"/>
  <c r="D288"/>
  <c r="D287" s="1"/>
  <c r="E288"/>
  <c r="E287" s="1"/>
  <c r="D284"/>
  <c r="E284"/>
  <c r="E280"/>
  <c r="D276"/>
  <c r="E276"/>
  <c r="E275" s="1"/>
  <c r="E272" s="1"/>
  <c r="D263"/>
  <c r="E263"/>
  <c r="D261"/>
  <c r="E261"/>
  <c r="D257"/>
  <c r="E257"/>
  <c r="E256" s="1"/>
  <c r="D252"/>
  <c r="E252"/>
  <c r="D245"/>
  <c r="E245"/>
  <c r="E244" s="1"/>
  <c r="E243" s="1"/>
  <c r="D240"/>
  <c r="E240"/>
  <c r="E239" s="1"/>
  <c r="D236"/>
  <c r="E236"/>
  <c r="E235" s="1"/>
  <c r="E229"/>
  <c r="D224"/>
  <c r="E224"/>
  <c r="E223" s="1"/>
  <c r="D217"/>
  <c r="E217"/>
  <c r="E216" s="1"/>
  <c r="D209"/>
  <c r="D208" s="1"/>
  <c r="E209"/>
  <c r="E208" s="1"/>
  <c r="D203"/>
  <c r="E203"/>
  <c r="E202" s="1"/>
  <c r="D194"/>
  <c r="D193" s="1"/>
  <c r="E194"/>
  <c r="E193" s="1"/>
  <c r="D190"/>
  <c r="E190"/>
  <c r="E189" s="1"/>
  <c r="D187"/>
  <c r="E187"/>
  <c r="E186" s="1"/>
  <c r="D183"/>
  <c r="D182" s="1"/>
  <c r="E183"/>
  <c r="E182" s="1"/>
  <c r="D180"/>
  <c r="E180"/>
  <c r="D178"/>
  <c r="E178"/>
  <c r="D175"/>
  <c r="E175"/>
  <c r="D164"/>
  <c r="D163" s="1"/>
  <c r="E164"/>
  <c r="E163" s="1"/>
  <c r="D160"/>
  <c r="E160"/>
  <c r="E159" s="1"/>
  <c r="D157"/>
  <c r="E157"/>
  <c r="D155"/>
  <c r="E155"/>
  <c r="E151"/>
  <c r="E146"/>
  <c r="D144"/>
  <c r="E144"/>
  <c r="D142"/>
  <c r="D131" s="1"/>
  <c r="E142"/>
  <c r="D133"/>
  <c r="E133"/>
  <c r="D127"/>
  <c r="D126" s="1"/>
  <c r="E127"/>
  <c r="E126" s="1"/>
  <c r="E124"/>
  <c r="E123" s="1"/>
  <c r="D124"/>
  <c r="E116"/>
  <c r="E109"/>
  <c r="D106"/>
  <c r="E106"/>
  <c r="E105" s="1"/>
  <c r="E101"/>
  <c r="E100" s="1"/>
  <c r="D97"/>
  <c r="D96" s="1"/>
  <c r="E97"/>
  <c r="E96" s="1"/>
  <c r="D90"/>
  <c r="E90"/>
  <c r="E89" s="1"/>
  <c r="D87"/>
  <c r="E87"/>
  <c r="E83"/>
  <c r="D75"/>
  <c r="E75"/>
  <c r="D72"/>
  <c r="D71" s="1"/>
  <c r="E72"/>
  <c r="D57"/>
  <c r="E57"/>
  <c r="D47"/>
  <c r="E47"/>
  <c r="E46" s="1"/>
  <c r="E35"/>
  <c r="E71" l="1"/>
  <c r="D46"/>
  <c r="E82"/>
  <c r="D275"/>
  <c r="D272" s="1"/>
  <c r="D260" s="1"/>
  <c r="D341"/>
  <c r="D324"/>
  <c r="D319"/>
  <c r="D315"/>
  <c r="D312"/>
  <c r="D306"/>
  <c r="D301"/>
  <c r="D292"/>
  <c r="D279"/>
  <c r="D256"/>
  <c r="D248"/>
  <c r="D244"/>
  <c r="D239"/>
  <c r="D235"/>
  <c r="D229"/>
  <c r="D223"/>
  <c r="D216"/>
  <c r="D202"/>
  <c r="D189"/>
  <c r="D186"/>
  <c r="D177"/>
  <c r="D167"/>
  <c r="D159"/>
  <c r="D150"/>
  <c r="D123"/>
  <c r="D116"/>
  <c r="D109"/>
  <c r="D105"/>
  <c r="D100"/>
  <c r="D89"/>
  <c r="D82"/>
  <c r="D28"/>
  <c r="E311"/>
  <c r="E306"/>
  <c r="E305" s="1"/>
  <c r="E291"/>
  <c r="E279"/>
  <c r="E260"/>
  <c r="E248"/>
  <c r="E247" s="1"/>
  <c r="E222"/>
  <c r="E201"/>
  <c r="E177"/>
  <c r="E167"/>
  <c r="E150"/>
  <c r="E28"/>
  <c r="D247" l="1"/>
  <c r="E166"/>
  <c r="D311"/>
  <c r="D318"/>
  <c r="D305"/>
  <c r="D291"/>
  <c r="D259"/>
  <c r="E259"/>
  <c r="D243"/>
  <c r="D222"/>
  <c r="D201"/>
  <c r="D166"/>
  <c r="D108"/>
  <c r="E27"/>
  <c r="E108"/>
  <c r="E349" l="1"/>
  <c r="D27"/>
  <c r="D349" s="1"/>
</calcChain>
</file>

<file path=xl/sharedStrings.xml><?xml version="1.0" encoding="utf-8"?>
<sst xmlns="http://schemas.openxmlformats.org/spreadsheetml/2006/main" count="671" uniqueCount="616">
  <si>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</si>
  <si>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</si>
  <si>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</si>
  <si>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</si>
  <si>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</si>
  <si>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</si>
  <si>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</si>
  <si>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</si>
  <si>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</si>
  <si>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</si>
  <si>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</si>
  <si>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</si>
  <si>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</si>
  <si>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</si>
  <si>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</si>
  <si>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</si>
  <si>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</si>
  <si>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</si>
  <si>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</si>
  <si>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</si>
  <si>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</si>
  <si>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</si>
  <si>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</si>
  <si>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</si>
  <si>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</si>
  <si>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</si>
  <si>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</si>
  <si>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</si>
  <si>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</si>
  <si>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</si>
  <si>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</si>
  <si>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</si>
  <si>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</si>
  <si>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</si>
  <si>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</si>
  <si>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</si>
  <si>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</si>
  <si>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</si>
  <si>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</si>
  <si>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</si>
  <si>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</si>
  <si>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</si>
  <si>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</si>
  <si>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</si>
  <si>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</si>
  <si>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</si>
  <si>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</si>
  <si>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</si>
  <si>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</si>
  <si>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</si>
  <si>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</si>
  <si>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</si>
  <si>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</si>
  <si>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</si>
  <si>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</si>
  <si>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</si>
  <si>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</si>
  <si>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</si>
  <si>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</si>
  <si>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</si>
  <si>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</si>
  <si>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</si>
  <si>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</si>
  <si>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</si>
  <si>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</si>
  <si>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</si>
  <si>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</si>
  <si>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</si>
  <si>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</si>
  <si>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</si>
  <si>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</si>
  <si>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</si>
  <si>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</si>
  <si>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</si>
  <si>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</si>
  <si>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</si>
  <si>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</si>
  <si>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</si>
  <si>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</si>
  <si>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</si>
  <si>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</si>
  <si>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</si>
  <si>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</si>
  <si>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</si>
  <si>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</si>
  <si>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</si>
  <si>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</si>
  <si>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</si>
  <si>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</si>
  <si>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</si>
  <si>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</si>
  <si>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</si>
  <si>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</si>
  <si>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</si>
  <si>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</si>
  <si>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</si>
  <si>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</si>
  <si>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</si>
  <si>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</si>
  <si>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</si>
  <si>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</si>
  <si>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</si>
  <si>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</si>
  <si>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</si>
  <si>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</si>
  <si>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</si>
  <si>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</si>
  <si>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</si>
  <si>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</si>
  <si>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</si>
  <si>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</si>
  <si>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</si>
  <si>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</si>
  <si>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</si>
  <si>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</si>
  <si>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</si>
  <si>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</si>
  <si>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</si>
  <si>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</si>
  <si>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</si>
  <si>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</si>
  <si>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</si>
  <si>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</si>
  <si>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</si>
  <si>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</si>
  <si>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</si>
  <si>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</si>
  <si>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</si>
  <si>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</si>
  <si>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</si>
  <si>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</si>
  <si>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</si>
  <si>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</si>
  <si>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</si>
  <si>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</si>
  <si>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</si>
  <si>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</si>
  <si>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</si>
  <si>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</si>
  <si>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</si>
  <si>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</si>
  <si>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</si>
  <si>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</si>
  <si>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</si>
  <si>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</si>
  <si>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</si>
  <si>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</si>
  <si>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</si>
  <si>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</si>
  <si>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</si>
  <si>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</si>
  <si>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</si>
  <si>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</si>
  <si>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</si>
  <si>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</si>
  <si>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</si>
  <si>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</si>
  <si>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</si>
  <si>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</si>
  <si>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</si>
  <si>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</si>
  <si>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</si>
  <si>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</si>
  <si>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</si>
  <si>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</si>
  <si>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</si>
  <si>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</si>
  <si>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</si>
  <si>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</si>
  <si>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</si>
  <si>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</si>
  <si>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</si>
  <si>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</si>
  <si>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</si>
  <si>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</si>
  <si>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</si>
  <si>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</si>
  <si>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</si>
  <si>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</si>
  <si>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</si>
  <si>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</si>
  <si>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</si>
  <si>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</si>
  <si>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</si>
  <si>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</si>
  <si>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</si>
  <si>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</si>
  <si>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</si>
  <si>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</si>
  <si>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</si>
  <si>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</si>
  <si>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</si>
  <si>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</si>
  <si>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</si>
  <si>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</si>
  <si>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</si>
  <si>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</si>
  <si>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</si>
  <si>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</si>
  <si>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</si>
  <si>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</si>
  <si>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</si>
  <si>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</si>
  <si>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</si>
  <si>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</si>
  <si>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</si>
  <si>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</si>
  <si>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</si>
  <si>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</si>
  <si>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</si>
  <si>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</si>
  <si>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</si>
  <si>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</si>
  <si>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</si>
  <si>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</si>
  <si>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</si>
  <si>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</si>
  <si>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</si>
  <si>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</si>
  <si>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</si>
  <si>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</si>
  <si>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</si>
  <si>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</si>
  <si>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</si>
  <si>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</si>
  <si>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</si>
  <si>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</si>
  <si>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</si>
  <si>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</si>
  <si>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</si>
  <si>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</si>
  <si>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</si>
  <si>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</si>
  <si>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</si>
  <si>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</si>
  <si>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</si>
  <si>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</si>
  <si>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</si>
  <si>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</si>
  <si>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</si>
  <si>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</si>
  <si>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</si>
  <si>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</si>
  <si>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</si>
  <si>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</si>
  <si>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</si>
  <si>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</si>
  <si>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</si>
  <si>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</si>
  <si>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</si>
  <si>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</si>
  <si>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</si>
  <si>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</si>
  <si>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</si>
  <si>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</si>
  <si>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</si>
  <si>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</si>
  <si>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</si>
  <si>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</si>
  <si>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</si>
  <si>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</si>
  <si>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</si>
  <si>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</si>
  <si>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</si>
  <si>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</si>
  <si>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</si>
  <si>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</si>
  <si>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</si>
  <si>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</si>
  <si>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</si>
  <si>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</si>
  <si>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</si>
  <si>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</si>
  <si>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</si>
  <si>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</si>
  <si>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</si>
  <si>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</si>
  <si>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</si>
  <si>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</si>
  <si>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</si>
  <si>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</si>
  <si>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</si>
  <si>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</si>
  <si>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</si>
  <si>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</si>
  <si>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</si>
  <si>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</si>
  <si>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</si>
  <si>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</si>
  <si>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</si>
  <si>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</si>
  <si>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</si>
  <si>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</si>
  <si>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</si>
  <si>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</si>
  <si>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</si>
  <si>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</si>
  <si>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</si>
  <si>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</si>
  <si>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</si>
  <si>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</si>
  <si>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</si>
  <si>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</si>
  <si>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</si>
  <si>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</si>
  <si>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</si>
  <si>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</si>
  <si>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</si>
  <si>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</si>
  <si>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</si>
  <si>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</si>
  <si>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</si>
  <si>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</si>
  <si>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</si>
  <si>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</si>
  <si>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</si>
  <si>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</si>
  <si>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</si>
  <si>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</si>
  <si>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</si>
  <si>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</si>
  <si>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</si>
  <si>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</si>
  <si>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</si>
  <si>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</si>
  <si>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</si>
  <si>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</si>
  <si>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</si>
  <si>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</si>
  <si>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</si>
  <si>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</si>
  <si>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</si>
  <si>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</si>
  <si>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</si>
  <si>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</si>
  <si>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</si>
  <si>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</si>
  <si>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</si>
  <si>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</si>
  <si>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</si>
  <si>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</si>
  <si>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</si>
  <si>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</si>
  <si>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</si>
  <si>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</si>
  <si>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</si>
  <si>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</si>
  <si>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</si>
  <si>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</si>
  <si>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</si>
  <si>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</si>
  <si>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</si>
  <si>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</si>
  <si>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</si>
  <si>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</si>
  <si>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</si>
  <si>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</si>
  <si>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</si>
  <si>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</si>
  <si>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</si>
  <si>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</si>
  <si>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</si>
  <si>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</si>
  <si>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</si>
  <si>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</si>
  <si>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</si>
  <si>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</si>
  <si>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</si>
  <si>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</si>
  <si>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</si>
  <si>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</si>
  <si>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</si>
  <si>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</si>
  <si>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</si>
  <si>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</si>
  <si>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</si>
  <si>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</si>
  <si>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</si>
  <si>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</si>
  <si>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</si>
  <si>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</si>
  <si>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</si>
  <si>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</si>
  <si>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</si>
  <si>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</si>
  <si>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</si>
  <si>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</si>
  <si>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</si>
  <si>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</si>
  <si>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</si>
  <si>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</si>
  <si>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</si>
  <si>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</si>
  <si>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</si>
  <si>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</si>
  <si>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</si>
  <si>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</si>
  <si>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</si>
  <si>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</si>
  <si>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</si>
  <si>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</si>
  <si>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</si>
  <si>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</si>
  <si>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</si>
  <si>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</si>
  <si>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</si>
  <si>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</si>
  <si>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</si>
  <si>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</si>
  <si>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</si>
  <si>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</si>
  <si>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</si>
  <si>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</si>
  <si>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</si>
  <si>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</si>
  <si>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</si>
  <si>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</si>
  <si>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</si>
  <si>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</si>
  <si>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</si>
  <si>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</si>
  <si>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</si>
  <si>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</si>
  <si>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</si>
  <si>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</si>
  <si>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</si>
  <si>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</si>
  <si>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</si>
  <si>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</si>
  <si>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</si>
  <si>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</si>
  <si>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</si>
  <si>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</si>
  <si>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</si>
  <si>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</si>
  <si>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</si>
  <si>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</si>
  <si>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</si>
  <si>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</si>
  <si>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</si>
  <si>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</si>
  <si>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</si>
  <si>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</si>
  <si>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</si>
  <si>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</si>
  <si>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</si>
  <si>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</si>
  <si>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</si>
  <si>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</si>
  <si>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</si>
  <si>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</si>
  <si>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</si>
  <si>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</si>
  <si>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</si>
  <si>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</si>
  <si>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</si>
  <si>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</si>
  <si>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</si>
  <si>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</si>
  <si>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</si>
  <si>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</si>
  <si>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</si>
  <si>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</si>
  <si>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</si>
  <si>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</si>
  <si>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</si>
  <si>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</si>
  <si>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</si>
  <si>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</si>
  <si>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</si>
  <si>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</si>
  <si>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</si>
  <si>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</si>
  <si>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</si>
  <si>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</si>
  <si>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</si>
  <si>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</si>
  <si>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</si>
  <si>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</si>
  <si>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</si>
  <si>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</si>
  <si>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</si>
  <si>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</si>
  <si>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</si>
  <si>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</si>
  <si>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</si>
  <si>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</si>
  <si>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</si>
  <si>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</si>
  <si>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</si>
  <si>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</si>
  <si>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</si>
  <si>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</si>
  <si>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</si>
  <si>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</si>
  <si>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</si>
  <si>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</si>
  <si>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</si>
  <si>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</si>
  <si>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</si>
  <si>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</si>
  <si>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</si>
  <si>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</si>
  <si>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</si>
  <si>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</si>
  <si>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</si>
  <si>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</si>
  <si>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</si>
  <si>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</si>
  <si>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</si>
  <si>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</si>
  <si>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</si>
  <si>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</si>
  <si>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</si>
  <si>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</si>
  <si>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</si>
  <si>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</si>
  <si>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</si>
  <si>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</si>
  <si>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</si>
  <si>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</si>
  <si>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</si>
  <si>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</si>
  <si>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</si>
  <si>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</si>
  <si>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</si>
  <si>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</si>
  <si>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</si>
  <si>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</si>
  <si>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</si>
  <si>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</si>
  <si>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</si>
  <si>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</si>
  <si>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</si>
  <si>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</si>
  <si>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</si>
  <si>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</si>
  <si>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</si>
  <si>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</si>
  <si>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</si>
  <si>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</si>
  <si>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</si>
  <si>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</si>
  <si>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</si>
  <si>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</si>
  <si>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</si>
  <si>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</si>
  <si>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</si>
  <si>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</si>
  <si>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</si>
  <si>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</si>
  <si>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</si>
  <si>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</si>
  <si>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</si>
  <si>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</si>
  <si>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</si>
  <si>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</si>
  <si>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</si>
  <si>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</si>
  <si>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</si>
  <si>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</si>
  <si>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</si>
  <si>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</si>
  <si>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</si>
  <si>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</si>
  <si>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</si>
  <si>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</si>
  <si>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</si>
  <si>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</si>
  <si>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</si>
  <si>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</si>
  <si>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</si>
  <si>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t>
  </si>
  <si>
    <t>от 22.12.2022 № 145</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</si>
  <si>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</si>
  <si>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</si>
  <si>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</si>
  <si>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</si>
  <si>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</si>
  <si>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"Приложение № 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</si>
  <si>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</si>
  <si>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</si>
  <si>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</si>
  <si>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</si>
  <si>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</si>
  <si>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</si>
  <si>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</si>
  <si>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</si>
  <si>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 xml:space="preserve">Основное мероприятие "Муниципальный проект "Образование"" </t>
  </si>
  <si>
    <t>01 2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</si>
  <si>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</si>
  <si>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</si>
  <si>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</si>
  <si>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</si>
  <si>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</si>
  <si>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</si>
  <si>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</si>
  <si>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</si>
  <si>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</si>
  <si>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</si>
  <si>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</si>
  <si>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</si>
  <si>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</si>
  <si>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01 1 02 26400</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</si>
  <si>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</si>
  <si>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01 1 02 26410</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</si>
  <si>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</si>
  <si>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01 1 02 26420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</si>
  <si>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</si>
  <si>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</si>
  <si>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</si>
  <si>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</si>
  <si>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</si>
  <si>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</si>
  <si>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</si>
  <si>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от  22.09.2023  № 64</t>
  </si>
</sst>
</file>

<file path=xl/styles.xml><?xml version="1.0" encoding="utf-8"?>
<styleSheet xmlns="http://schemas.openxmlformats.org/spreadsheetml/2006/main">
  <fonts count="8">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right"/>
    </xf>
    <xf numFmtId="0" fontId="7" fillId="0" borderId="0" xfId="0" applyFont="1" applyFill="1" applyAlignment="1">
      <alignment horizontal="righ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967"/>
  <sheetViews>
    <sheetView tabSelected="1" zoomScale="90" zoomScaleNormal="90" workbookViewId="0">
      <selection activeCell="C12" sqref="C12"/>
    </sheetView>
  </sheetViews>
  <sheetFormatPr defaultRowHeight="18.75"/>
  <cols>
    <col min="1" max="1" width="84.28515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3:5">
      <c r="D1" s="37" t="s">
        <v>586</v>
      </c>
      <c r="E1" s="37"/>
    </row>
    <row r="2" spans="3:5">
      <c r="C2" s="36" t="s">
        <v>562</v>
      </c>
      <c r="D2" s="36"/>
      <c r="E2" s="36"/>
    </row>
    <row r="3" spans="3:5">
      <c r="C3" s="36" t="s">
        <v>563</v>
      </c>
      <c r="D3" s="36"/>
      <c r="E3" s="36"/>
    </row>
    <row r="4" spans="3:5">
      <c r="C4" s="36" t="s">
        <v>574</v>
      </c>
      <c r="D4" s="36"/>
      <c r="E4" s="36"/>
    </row>
    <row r="5" spans="3:5">
      <c r="C5" s="36" t="s">
        <v>575</v>
      </c>
      <c r="D5" s="36"/>
      <c r="E5" s="36"/>
    </row>
    <row r="6" spans="3:5">
      <c r="C6" s="36" t="s">
        <v>563</v>
      </c>
      <c r="D6" s="36"/>
      <c r="E6" s="36"/>
    </row>
    <row r="7" spans="3:5">
      <c r="C7" s="36" t="s">
        <v>576</v>
      </c>
      <c r="D7" s="36"/>
      <c r="E7" s="36"/>
    </row>
    <row r="8" spans="3:5">
      <c r="C8" s="36" t="s">
        <v>577</v>
      </c>
      <c r="D8" s="36"/>
      <c r="E8" s="36"/>
    </row>
    <row r="9" spans="3:5">
      <c r="C9" s="36" t="s">
        <v>565</v>
      </c>
      <c r="D9" s="36"/>
      <c r="E9" s="36"/>
    </row>
    <row r="10" spans="3:5">
      <c r="C10" s="36" t="s">
        <v>578</v>
      </c>
      <c r="D10" s="36"/>
      <c r="E10" s="36"/>
    </row>
    <row r="11" spans="3:5">
      <c r="C11" s="36" t="s">
        <v>615</v>
      </c>
      <c r="D11" s="36"/>
      <c r="E11" s="36"/>
    </row>
    <row r="13" spans="3:5">
      <c r="C13" s="36" t="s">
        <v>579</v>
      </c>
      <c r="D13" s="36"/>
      <c r="E13" s="36"/>
    </row>
    <row r="14" spans="3:5">
      <c r="C14" s="36" t="s">
        <v>562</v>
      </c>
      <c r="D14" s="36"/>
      <c r="E14" s="36"/>
    </row>
    <row r="15" spans="3:5">
      <c r="C15" s="36" t="s">
        <v>563</v>
      </c>
      <c r="D15" s="36"/>
      <c r="E15" s="36"/>
    </row>
    <row r="16" spans="3:5">
      <c r="C16" s="36" t="s">
        <v>564</v>
      </c>
      <c r="D16" s="36"/>
      <c r="E16" s="36"/>
    </row>
    <row r="17" spans="1:5">
      <c r="C17" s="36" t="s">
        <v>563</v>
      </c>
      <c r="D17" s="36"/>
      <c r="E17" s="36"/>
    </row>
    <row r="18" spans="1:5">
      <c r="C18" s="36" t="s">
        <v>565</v>
      </c>
      <c r="D18" s="36"/>
      <c r="E18" s="36"/>
    </row>
    <row r="19" spans="1:5">
      <c r="C19" s="36" t="s">
        <v>566</v>
      </c>
      <c r="D19" s="36"/>
      <c r="E19" s="36"/>
    </row>
    <row r="20" spans="1:5">
      <c r="C20" s="38" t="s">
        <v>573</v>
      </c>
      <c r="D20" s="38"/>
      <c r="E20" s="38"/>
    </row>
    <row r="22" spans="1:5" ht="121.5" customHeight="1">
      <c r="A22" s="41" t="s">
        <v>546</v>
      </c>
      <c r="B22" s="41"/>
      <c r="C22" s="41"/>
      <c r="D22" s="41"/>
      <c r="E22" s="41"/>
    </row>
    <row r="23" spans="1:5" ht="24" customHeight="1">
      <c r="A23" s="42"/>
      <c r="B23" s="42"/>
      <c r="C23" s="42"/>
    </row>
    <row r="24" spans="1:5" ht="18.75" customHeight="1">
      <c r="A24" s="43" t="s">
        <v>132</v>
      </c>
      <c r="B24" s="43" t="s">
        <v>133</v>
      </c>
      <c r="C24" s="43" t="s">
        <v>134</v>
      </c>
      <c r="D24" s="39" t="s">
        <v>482</v>
      </c>
      <c r="E24" s="39" t="s">
        <v>547</v>
      </c>
    </row>
    <row r="25" spans="1:5" ht="83.25" customHeight="1">
      <c r="A25" s="44"/>
      <c r="B25" s="44"/>
      <c r="C25" s="44"/>
      <c r="D25" s="40"/>
      <c r="E25" s="40"/>
    </row>
    <row r="26" spans="1:5">
      <c r="A26" s="15">
        <v>1</v>
      </c>
      <c r="B26" s="15">
        <v>2</v>
      </c>
      <c r="C26" s="15">
        <v>3</v>
      </c>
      <c r="D26" s="33">
        <v>4</v>
      </c>
      <c r="E26" s="33">
        <v>5</v>
      </c>
    </row>
    <row r="27" spans="1:5" s="4" customFormat="1" ht="69" customHeight="1">
      <c r="A27" s="16" t="s">
        <v>173</v>
      </c>
      <c r="B27" s="17" t="s">
        <v>0</v>
      </c>
      <c r="C27" s="17"/>
      <c r="D27" s="13">
        <f>D28+D46+D71+D82+D89+D96+D100+D105</f>
        <v>247162358.69</v>
      </c>
      <c r="E27" s="13">
        <f>E28+E46+E71+E82+E89+E96+E100+E105</f>
        <v>242868297.10999998</v>
      </c>
    </row>
    <row r="28" spans="1:5" s="4" customFormat="1" ht="75">
      <c r="A28" s="16" t="s">
        <v>174</v>
      </c>
      <c r="B28" s="17" t="s">
        <v>1</v>
      </c>
      <c r="C28" s="17"/>
      <c r="D28" s="13">
        <f t="shared" ref="D28:E28" si="0">D29+D35+D42</f>
        <v>72789530.99000001</v>
      </c>
      <c r="E28" s="13">
        <f t="shared" si="0"/>
        <v>73312957.989999995</v>
      </c>
    </row>
    <row r="29" spans="1:5" s="3" customFormat="1" ht="37.5" customHeight="1">
      <c r="A29" s="18" t="s">
        <v>175</v>
      </c>
      <c r="B29" s="19" t="s">
        <v>2</v>
      </c>
      <c r="C29" s="19"/>
      <c r="D29" s="14">
        <f>SUM(D30:D34)</f>
        <v>69629533.170000002</v>
      </c>
      <c r="E29" s="14">
        <f>SUM(E30:E34)</f>
        <v>70340686.599999994</v>
      </c>
    </row>
    <row r="30" spans="1:5" ht="133.5" customHeight="1">
      <c r="A30" s="20" t="s">
        <v>176</v>
      </c>
      <c r="B30" s="12" t="s">
        <v>3</v>
      </c>
      <c r="C30" s="12">
        <v>100</v>
      </c>
      <c r="D30" s="5">
        <v>1085086.8</v>
      </c>
      <c r="E30" s="5">
        <v>1085086.8</v>
      </c>
    </row>
    <row r="31" spans="1:5" ht="102.75" customHeight="1">
      <c r="A31" s="11" t="s">
        <v>177</v>
      </c>
      <c r="B31" s="12" t="s">
        <v>3</v>
      </c>
      <c r="C31" s="12">
        <v>200</v>
      </c>
      <c r="D31" s="5">
        <v>366700</v>
      </c>
      <c r="E31" s="5">
        <v>366700</v>
      </c>
    </row>
    <row r="32" spans="1:5" ht="120.75" customHeight="1">
      <c r="A32" s="20" t="s">
        <v>178</v>
      </c>
      <c r="B32" s="12" t="s">
        <v>3</v>
      </c>
      <c r="C32" s="12">
        <v>600</v>
      </c>
      <c r="D32" s="5">
        <f>23869261.64+2500794.16-187726.43</f>
        <v>26182329.370000001</v>
      </c>
      <c r="E32" s="5">
        <f>24682435.64+2211047.16</f>
        <v>26893482.800000001</v>
      </c>
    </row>
    <row r="33" spans="1:5" ht="94.5" customHeight="1">
      <c r="A33" s="20" t="s">
        <v>409</v>
      </c>
      <c r="B33" s="12" t="s">
        <v>4</v>
      </c>
      <c r="C33" s="12">
        <v>600</v>
      </c>
      <c r="D33" s="5">
        <v>30000</v>
      </c>
      <c r="E33" s="5">
        <v>30000</v>
      </c>
    </row>
    <row r="34" spans="1:5" ht="169.5" customHeight="1">
      <c r="A34" s="20" t="s">
        <v>434</v>
      </c>
      <c r="B34" s="12" t="s">
        <v>392</v>
      </c>
      <c r="C34" s="12">
        <v>600</v>
      </c>
      <c r="D34" s="5">
        <f>41251712+713705</f>
        <v>41965417</v>
      </c>
      <c r="E34" s="5">
        <f>41251712+713705</f>
        <v>41965417</v>
      </c>
    </row>
    <row r="35" spans="1:5" s="3" customFormat="1" ht="49.5" customHeight="1">
      <c r="A35" s="18" t="s">
        <v>5</v>
      </c>
      <c r="B35" s="19" t="s">
        <v>163</v>
      </c>
      <c r="C35" s="19"/>
      <c r="D35" s="14">
        <f>SUM(D36:D41)</f>
        <v>1223326.43</v>
      </c>
      <c r="E35" s="14">
        <f t="shared" ref="E35" si="1">SUM(E36:E37)</f>
        <v>1035600</v>
      </c>
    </row>
    <row r="36" spans="1:5" ht="93" customHeight="1">
      <c r="A36" s="20" t="s">
        <v>144</v>
      </c>
      <c r="B36" s="12" t="s">
        <v>6</v>
      </c>
      <c r="C36" s="12">
        <v>600</v>
      </c>
      <c r="D36" s="5">
        <v>490200</v>
      </c>
      <c r="E36" s="5">
        <v>490200</v>
      </c>
    </row>
    <row r="37" spans="1:5" ht="93" customHeight="1">
      <c r="A37" s="20" t="s">
        <v>495</v>
      </c>
      <c r="B37" s="12" t="s">
        <v>494</v>
      </c>
      <c r="C37" s="12">
        <v>600</v>
      </c>
      <c r="D37" s="5">
        <f>1204000-658600</f>
        <v>545400</v>
      </c>
      <c r="E37" s="5">
        <f>1204000-658600</f>
        <v>545400</v>
      </c>
    </row>
    <row r="38" spans="1:5" ht="93" customHeight="1">
      <c r="A38" s="20" t="s">
        <v>604</v>
      </c>
      <c r="B38" s="12" t="s">
        <v>603</v>
      </c>
      <c r="C38" s="12">
        <v>600</v>
      </c>
      <c r="D38" s="5">
        <v>107425.57</v>
      </c>
      <c r="E38" s="5">
        <v>0</v>
      </c>
    </row>
    <row r="39" spans="1:5" ht="93" customHeight="1">
      <c r="A39" s="20" t="s">
        <v>606</v>
      </c>
      <c r="B39" s="12" t="s">
        <v>605</v>
      </c>
      <c r="C39" s="12">
        <v>600</v>
      </c>
      <c r="D39" s="5">
        <v>10662.31</v>
      </c>
      <c r="E39" s="5">
        <v>0</v>
      </c>
    </row>
    <row r="40" spans="1:5" ht="93" customHeight="1">
      <c r="A40" s="20" t="s">
        <v>608</v>
      </c>
      <c r="B40" s="12" t="s">
        <v>607</v>
      </c>
      <c r="C40" s="12">
        <v>600</v>
      </c>
      <c r="D40" s="5">
        <v>34897.64</v>
      </c>
      <c r="E40" s="5">
        <v>0</v>
      </c>
    </row>
    <row r="41" spans="1:5" ht="93" customHeight="1">
      <c r="A41" s="20" t="s">
        <v>609</v>
      </c>
      <c r="B41" s="12" t="s">
        <v>610</v>
      </c>
      <c r="C41" s="12">
        <v>600</v>
      </c>
      <c r="D41" s="5">
        <v>34740.910000000003</v>
      </c>
      <c r="E41" s="5">
        <v>0</v>
      </c>
    </row>
    <row r="42" spans="1:5" s="3" customFormat="1" ht="68.25" customHeight="1">
      <c r="A42" s="18" t="s">
        <v>179</v>
      </c>
      <c r="B42" s="19" t="s">
        <v>7</v>
      </c>
      <c r="C42" s="19"/>
      <c r="D42" s="14">
        <f>SUM(D43:D45)</f>
        <v>1936671.3900000001</v>
      </c>
      <c r="E42" s="14">
        <f>SUM(E43:E45)</f>
        <v>1936671.3900000001</v>
      </c>
    </row>
    <row r="43" spans="1:5" ht="171.75" customHeight="1">
      <c r="A43" s="20" t="s">
        <v>164</v>
      </c>
      <c r="B43" s="12" t="s">
        <v>8</v>
      </c>
      <c r="C43" s="12">
        <v>600</v>
      </c>
      <c r="D43" s="5">
        <v>439140</v>
      </c>
      <c r="E43" s="5">
        <v>439140</v>
      </c>
    </row>
    <row r="44" spans="1:5" ht="129" customHeight="1">
      <c r="A44" s="20" t="s">
        <v>180</v>
      </c>
      <c r="B44" s="12" t="s">
        <v>9</v>
      </c>
      <c r="C44" s="12">
        <v>300</v>
      </c>
      <c r="D44" s="5">
        <v>752210.16</v>
      </c>
      <c r="E44" s="5">
        <v>752210.16</v>
      </c>
    </row>
    <row r="45" spans="1:5" ht="409.5" customHeight="1">
      <c r="A45" s="20" t="s">
        <v>602</v>
      </c>
      <c r="B45" s="12" t="s">
        <v>601</v>
      </c>
      <c r="C45" s="12">
        <v>600</v>
      </c>
      <c r="D45" s="5">
        <v>745321.23</v>
      </c>
      <c r="E45" s="5">
        <v>745321.23</v>
      </c>
    </row>
    <row r="46" spans="1:5" s="4" customFormat="1" ht="105.75" customHeight="1">
      <c r="A46" s="16" t="s">
        <v>181</v>
      </c>
      <c r="B46" s="17" t="s">
        <v>10</v>
      </c>
      <c r="C46" s="17"/>
      <c r="D46" s="13">
        <f>D47+D57+D67+D69</f>
        <v>152752134.16999999</v>
      </c>
      <c r="E46" s="13">
        <f>E47+E57+E67+E69</f>
        <v>147934645.59</v>
      </c>
    </row>
    <row r="47" spans="1:5" s="3" customFormat="1" ht="48" customHeight="1">
      <c r="A47" s="18" t="s">
        <v>182</v>
      </c>
      <c r="B47" s="19" t="s">
        <v>11</v>
      </c>
      <c r="C47" s="19"/>
      <c r="D47" s="14">
        <f>SUM(D48:D56)</f>
        <v>132582873.55</v>
      </c>
      <c r="E47" s="14">
        <f>SUM(E48:E56)</f>
        <v>129494319.75</v>
      </c>
    </row>
    <row r="48" spans="1:5" ht="150">
      <c r="A48" s="20" t="s">
        <v>183</v>
      </c>
      <c r="B48" s="12" t="s">
        <v>12</v>
      </c>
      <c r="C48" s="12">
        <v>100</v>
      </c>
      <c r="D48" s="5">
        <f>5434619.08-520841.66</f>
        <v>4913777.42</v>
      </c>
      <c r="E48" s="5">
        <f>5434619.08-520841.66</f>
        <v>4913777.42</v>
      </c>
    </row>
    <row r="49" spans="1:6" ht="117" customHeight="1">
      <c r="A49" s="20" t="s">
        <v>184</v>
      </c>
      <c r="B49" s="12" t="s">
        <v>12</v>
      </c>
      <c r="C49" s="12">
        <v>200</v>
      </c>
      <c r="D49" s="5">
        <f>10292100-2232874.2+169171</f>
        <v>8228396.7999999998</v>
      </c>
      <c r="E49" s="5">
        <f>10292100-2232874.2+169171</f>
        <v>8228396.7999999998</v>
      </c>
    </row>
    <row r="50" spans="1:6" ht="112.5">
      <c r="A50" s="20" t="s">
        <v>145</v>
      </c>
      <c r="B50" s="12" t="s">
        <v>12</v>
      </c>
      <c r="C50" s="12">
        <v>600</v>
      </c>
      <c r="D50" s="5">
        <f>9031575.41+2767315.86-2484346.54+28.35+1114806.17+6400000+28278.08</f>
        <v>16857657.329999998</v>
      </c>
      <c r="E50" s="5">
        <f>9031575.41+2767315.86-5544667.35+73.44+1114806.17+6400000</f>
        <v>13769103.530000001</v>
      </c>
    </row>
    <row r="51" spans="1:6" ht="91.5" customHeight="1">
      <c r="A51" s="20" t="s">
        <v>185</v>
      </c>
      <c r="B51" s="12" t="s">
        <v>12</v>
      </c>
      <c r="C51" s="12">
        <v>800</v>
      </c>
      <c r="D51" s="5">
        <f>289900-13600</f>
        <v>276300</v>
      </c>
      <c r="E51" s="5">
        <f>289900-13600</f>
        <v>276300</v>
      </c>
    </row>
    <row r="52" spans="1:6" ht="288.75" customHeight="1">
      <c r="A52" s="20" t="s">
        <v>581</v>
      </c>
      <c r="B52" s="30" t="s">
        <v>580</v>
      </c>
      <c r="C52" s="12">
        <v>100</v>
      </c>
      <c r="D52" s="5">
        <v>3671640</v>
      </c>
      <c r="E52" s="5">
        <v>3671640</v>
      </c>
      <c r="F52" s="31"/>
    </row>
    <row r="53" spans="1:6" ht="251.25" customHeight="1">
      <c r="A53" s="20" t="s">
        <v>582</v>
      </c>
      <c r="B53" s="30" t="s">
        <v>580</v>
      </c>
      <c r="C53" s="12">
        <v>600</v>
      </c>
      <c r="D53" s="5">
        <v>5077800</v>
      </c>
      <c r="E53" s="5">
        <v>5077800</v>
      </c>
    </row>
    <row r="54" spans="1:6" ht="279" customHeight="1">
      <c r="A54" s="20" t="s">
        <v>523</v>
      </c>
      <c r="B54" s="30" t="s">
        <v>524</v>
      </c>
      <c r="C54" s="12">
        <v>100</v>
      </c>
      <c r="D54" s="5">
        <v>33460563</v>
      </c>
      <c r="E54" s="5">
        <v>33460563</v>
      </c>
      <c r="F54" s="31"/>
    </row>
    <row r="55" spans="1:6" ht="243.75" customHeight="1">
      <c r="A55" s="20" t="s">
        <v>525</v>
      </c>
      <c r="B55" s="30" t="s">
        <v>524</v>
      </c>
      <c r="C55" s="12">
        <v>200</v>
      </c>
      <c r="D55" s="5">
        <v>462262</v>
      </c>
      <c r="E55" s="5">
        <v>462262</v>
      </c>
    </row>
    <row r="56" spans="1:6" ht="213" customHeight="1">
      <c r="A56" s="20" t="s">
        <v>526</v>
      </c>
      <c r="B56" s="30" t="s">
        <v>524</v>
      </c>
      <c r="C56" s="12">
        <v>600</v>
      </c>
      <c r="D56" s="5">
        <v>59634477</v>
      </c>
      <c r="E56" s="5">
        <v>59634477</v>
      </c>
    </row>
    <row r="57" spans="1:6" s="3" customFormat="1" ht="53.25" customHeight="1">
      <c r="A57" s="18" t="s">
        <v>347</v>
      </c>
      <c r="B57" s="19" t="s">
        <v>13</v>
      </c>
      <c r="C57" s="19"/>
      <c r="D57" s="14">
        <f>SUM(D58:D65)</f>
        <v>15657190.890000001</v>
      </c>
      <c r="E57" s="14">
        <f>SUM(E58:E65)</f>
        <v>16756349.84</v>
      </c>
    </row>
    <row r="58" spans="1:6" ht="75">
      <c r="A58" s="20" t="s">
        <v>146</v>
      </c>
      <c r="B58" s="12" t="s">
        <v>14</v>
      </c>
      <c r="C58" s="12">
        <v>600</v>
      </c>
      <c r="D58" s="5">
        <v>3739167.6</v>
      </c>
      <c r="E58" s="5">
        <v>4539167.5999999996</v>
      </c>
    </row>
    <row r="59" spans="1:6" ht="85.5" customHeight="1">
      <c r="A59" s="20" t="s">
        <v>152</v>
      </c>
      <c r="B59" s="12" t="s">
        <v>15</v>
      </c>
      <c r="C59" s="12">
        <v>200</v>
      </c>
      <c r="D59" s="5">
        <f>553200-110000</f>
        <v>443200</v>
      </c>
      <c r="E59" s="5">
        <f>553200-110000</f>
        <v>443200</v>
      </c>
    </row>
    <row r="60" spans="1:6" ht="102.75" customHeight="1">
      <c r="A60" s="20" t="s">
        <v>147</v>
      </c>
      <c r="B60" s="12" t="s">
        <v>15</v>
      </c>
      <c r="C60" s="12">
        <v>600</v>
      </c>
      <c r="D60" s="5">
        <f>305000+110000</f>
        <v>415000</v>
      </c>
      <c r="E60" s="5">
        <f>305000+110000</f>
        <v>415000</v>
      </c>
    </row>
    <row r="61" spans="1:6" ht="91.5" customHeight="1">
      <c r="A61" s="11" t="s">
        <v>497</v>
      </c>
      <c r="B61" s="12" t="s">
        <v>496</v>
      </c>
      <c r="C61" s="12">
        <v>600</v>
      </c>
      <c r="D61" s="5">
        <f>1005500+218500</f>
        <v>1224000</v>
      </c>
      <c r="E61" s="5">
        <f>1005500+218500</f>
        <v>1224000</v>
      </c>
    </row>
    <row r="62" spans="1:6" ht="408.75" customHeight="1">
      <c r="A62" s="11" t="s">
        <v>583</v>
      </c>
      <c r="B62" s="12" t="s">
        <v>570</v>
      </c>
      <c r="C62" s="35">
        <v>200</v>
      </c>
      <c r="D62" s="5">
        <v>767082.32</v>
      </c>
      <c r="E62" s="5">
        <v>825654.8</v>
      </c>
      <c r="F62" s="31"/>
    </row>
    <row r="63" spans="1:6" ht="408.75" customHeight="1">
      <c r="A63" s="11" t="s">
        <v>584</v>
      </c>
      <c r="B63" s="12" t="s">
        <v>570</v>
      </c>
      <c r="C63" s="35">
        <v>600</v>
      </c>
      <c r="D63" s="5">
        <v>700000</v>
      </c>
      <c r="E63" s="5">
        <v>700000</v>
      </c>
    </row>
    <row r="64" spans="1:6" ht="137.25" customHeight="1">
      <c r="A64" s="11" t="s">
        <v>539</v>
      </c>
      <c r="B64" s="12" t="s">
        <v>464</v>
      </c>
      <c r="C64" s="12">
        <v>200</v>
      </c>
      <c r="D64" s="5">
        <f>969628.6+685.6</f>
        <v>970314.2</v>
      </c>
      <c r="E64" s="5">
        <f>997302.38+906.64</f>
        <v>998209.02</v>
      </c>
    </row>
    <row r="65" spans="1:5" ht="150" customHeight="1">
      <c r="A65" s="11" t="s">
        <v>540</v>
      </c>
      <c r="B65" s="12" t="s">
        <v>464</v>
      </c>
      <c r="C65" s="12">
        <v>600</v>
      </c>
      <c r="D65" s="5">
        <f>7393199.26+5227.51</f>
        <v>7398426.7699999996</v>
      </c>
      <c r="E65" s="5">
        <f>7604205.51+6912.91</f>
        <v>7611118.4199999999</v>
      </c>
    </row>
    <row r="66" spans="1:5" ht="111.75" hidden="1" customHeight="1">
      <c r="A66" s="11" t="s">
        <v>481</v>
      </c>
      <c r="B66" s="12" t="s">
        <v>480</v>
      </c>
      <c r="C66" s="12">
        <v>600</v>
      </c>
      <c r="D66" s="5"/>
      <c r="E66" s="5"/>
    </row>
    <row r="67" spans="1:5" ht="62.25" customHeight="1">
      <c r="A67" s="21" t="s">
        <v>440</v>
      </c>
      <c r="B67" s="19" t="s">
        <v>571</v>
      </c>
      <c r="C67" s="19"/>
      <c r="D67" s="14">
        <f>D68</f>
        <v>2828093.73</v>
      </c>
      <c r="E67" s="14">
        <f>E68</f>
        <v>0</v>
      </c>
    </row>
    <row r="68" spans="1:5" ht="174" customHeight="1">
      <c r="A68" s="11" t="s">
        <v>587</v>
      </c>
      <c r="B68" s="12" t="s">
        <v>585</v>
      </c>
      <c r="C68" s="32">
        <v>600</v>
      </c>
      <c r="D68" s="5">
        <v>2828093.73</v>
      </c>
      <c r="E68" s="5">
        <v>0</v>
      </c>
    </row>
    <row r="69" spans="1:5" ht="53.25" customHeight="1">
      <c r="A69" s="21" t="s">
        <v>588</v>
      </c>
      <c r="B69" s="19" t="s">
        <v>589</v>
      </c>
      <c r="C69" s="19"/>
      <c r="D69" s="14">
        <f>D70</f>
        <v>1683976</v>
      </c>
      <c r="E69" s="14">
        <f>E70</f>
        <v>1683976</v>
      </c>
    </row>
    <row r="70" spans="1:5" ht="174.75" customHeight="1">
      <c r="A70" s="11" t="s">
        <v>590</v>
      </c>
      <c r="B70" s="12" t="s">
        <v>591</v>
      </c>
      <c r="C70" s="12">
        <v>600</v>
      </c>
      <c r="D70" s="5">
        <v>1683976</v>
      </c>
      <c r="E70" s="5">
        <v>1683976</v>
      </c>
    </row>
    <row r="71" spans="1:5" ht="46.5" customHeight="1">
      <c r="A71" s="16" t="s">
        <v>17</v>
      </c>
      <c r="B71" s="17" t="s">
        <v>16</v>
      </c>
      <c r="C71" s="17"/>
      <c r="D71" s="13">
        <f>D72+D75+D77+D79</f>
        <v>10260943.899999999</v>
      </c>
      <c r="E71" s="13">
        <f>E72+E75+E77+E79</f>
        <v>10260943.9</v>
      </c>
    </row>
    <row r="72" spans="1:5" ht="54" customHeight="1">
      <c r="A72" s="18" t="s">
        <v>19</v>
      </c>
      <c r="B72" s="19" t="s">
        <v>18</v>
      </c>
      <c r="C72" s="19"/>
      <c r="D72" s="14">
        <f t="shared" ref="D72:E72" si="2">SUM(D73:D74)</f>
        <v>8378913.8999999994</v>
      </c>
      <c r="E72" s="14">
        <f t="shared" si="2"/>
        <v>10109343.9</v>
      </c>
    </row>
    <row r="73" spans="1:5" ht="68.25" customHeight="1">
      <c r="A73" s="20" t="s">
        <v>148</v>
      </c>
      <c r="B73" s="12" t="s">
        <v>20</v>
      </c>
      <c r="C73" s="12">
        <v>600</v>
      </c>
      <c r="D73" s="5">
        <f>10093546.01-1730430</f>
        <v>8363116.0099999998</v>
      </c>
      <c r="E73" s="5">
        <v>10093546.01</v>
      </c>
    </row>
    <row r="74" spans="1:5" ht="120" customHeight="1">
      <c r="A74" s="20" t="s">
        <v>492</v>
      </c>
      <c r="B74" s="12" t="s">
        <v>493</v>
      </c>
      <c r="C74" s="12">
        <v>600</v>
      </c>
      <c r="D74" s="5">
        <v>15797.89</v>
      </c>
      <c r="E74" s="5">
        <v>15797.89</v>
      </c>
    </row>
    <row r="75" spans="1:5" ht="37.5">
      <c r="A75" s="18" t="s">
        <v>365</v>
      </c>
      <c r="B75" s="19" t="s">
        <v>366</v>
      </c>
      <c r="C75" s="19"/>
      <c r="D75" s="14">
        <f t="shared" ref="D75:E75" si="3">D76</f>
        <v>151600</v>
      </c>
      <c r="E75" s="14">
        <f t="shared" si="3"/>
        <v>151600</v>
      </c>
    </row>
    <row r="76" spans="1:5" ht="75">
      <c r="A76" s="20" t="s">
        <v>369</v>
      </c>
      <c r="B76" s="12" t="s">
        <v>367</v>
      </c>
      <c r="C76" s="12">
        <v>600</v>
      </c>
      <c r="D76" s="5">
        <v>151600</v>
      </c>
      <c r="E76" s="5">
        <v>151600</v>
      </c>
    </row>
    <row r="77" spans="1:5" ht="0.75" hidden="1" customHeight="1">
      <c r="A77" s="21" t="s">
        <v>440</v>
      </c>
      <c r="B77" s="19" t="s">
        <v>477</v>
      </c>
      <c r="C77" s="17"/>
      <c r="D77" s="5"/>
      <c r="E77" s="5"/>
    </row>
    <row r="78" spans="1:5" ht="75" hidden="1">
      <c r="A78" s="20" t="s">
        <v>479</v>
      </c>
      <c r="B78" s="12" t="s">
        <v>478</v>
      </c>
      <c r="C78" s="12">
        <v>600</v>
      </c>
      <c r="D78" s="5"/>
      <c r="E78" s="5"/>
    </row>
    <row r="79" spans="1:5" ht="56.25">
      <c r="A79" s="18" t="s">
        <v>592</v>
      </c>
      <c r="B79" s="19" t="s">
        <v>593</v>
      </c>
      <c r="C79" s="19"/>
      <c r="D79" s="5">
        <f>SUM(D80:D81)</f>
        <v>1730430</v>
      </c>
      <c r="E79" s="5">
        <f>SUM(E80:E81)</f>
        <v>0</v>
      </c>
    </row>
    <row r="80" spans="1:5" ht="75">
      <c r="A80" s="20" t="s">
        <v>594</v>
      </c>
      <c r="B80" s="12" t="s">
        <v>595</v>
      </c>
      <c r="C80" s="12">
        <v>600</v>
      </c>
      <c r="D80" s="5">
        <v>1715520.56</v>
      </c>
      <c r="E80" s="5">
        <v>0</v>
      </c>
    </row>
    <row r="81" spans="1:5" ht="56.25">
      <c r="A81" s="20" t="s">
        <v>596</v>
      </c>
      <c r="B81" s="12" t="s">
        <v>595</v>
      </c>
      <c r="C81" s="12">
        <v>800</v>
      </c>
      <c r="D81" s="5">
        <v>14909.44</v>
      </c>
      <c r="E81" s="5">
        <v>0</v>
      </c>
    </row>
    <row r="82" spans="1:5" s="4" customFormat="1" ht="48" customHeight="1">
      <c r="A82" s="16" t="s">
        <v>22</v>
      </c>
      <c r="B82" s="17" t="s">
        <v>21</v>
      </c>
      <c r="C82" s="17"/>
      <c r="D82" s="13">
        <f t="shared" ref="D82:E82" si="4">D83+D87</f>
        <v>920795</v>
      </c>
      <c r="E82" s="13">
        <f t="shared" si="4"/>
        <v>920795</v>
      </c>
    </row>
    <row r="83" spans="1:5" s="3" customFormat="1" ht="51.75" customHeight="1">
      <c r="A83" s="18" t="s">
        <v>170</v>
      </c>
      <c r="B83" s="19" t="s">
        <v>23</v>
      </c>
      <c r="C83" s="19"/>
      <c r="D83" s="14">
        <f>SUM(D84:D86)</f>
        <v>864095</v>
      </c>
      <c r="E83" s="14">
        <f t="shared" ref="E83" si="5">SUM(E84:E86)</f>
        <v>864095</v>
      </c>
    </row>
    <row r="84" spans="1:5" ht="56.25">
      <c r="A84" s="20" t="s">
        <v>427</v>
      </c>
      <c r="B84" s="12" t="s">
        <v>25</v>
      </c>
      <c r="C84" s="12">
        <v>600</v>
      </c>
      <c r="D84" s="5">
        <v>22100</v>
      </c>
      <c r="E84" s="5">
        <v>22100</v>
      </c>
    </row>
    <row r="85" spans="1:5" s="4" customFormat="1" ht="75">
      <c r="A85" s="20" t="s">
        <v>425</v>
      </c>
      <c r="B85" s="12" t="s">
        <v>24</v>
      </c>
      <c r="C85" s="12">
        <v>200</v>
      </c>
      <c r="D85" s="5">
        <f>39690+17010</f>
        <v>56700</v>
      </c>
      <c r="E85" s="5">
        <f>39690+17010</f>
        <v>56700</v>
      </c>
    </row>
    <row r="86" spans="1:5" s="3" customFormat="1" ht="75">
      <c r="A86" s="20" t="s">
        <v>426</v>
      </c>
      <c r="B86" s="12" t="s">
        <v>24</v>
      </c>
      <c r="C86" s="12">
        <v>600</v>
      </c>
      <c r="D86" s="5">
        <f>555660+229635</f>
        <v>785295</v>
      </c>
      <c r="E86" s="5">
        <f>555660+229635</f>
        <v>785295</v>
      </c>
    </row>
    <row r="87" spans="1:5" ht="50.25" customHeight="1">
      <c r="A87" s="18" t="s">
        <v>165</v>
      </c>
      <c r="B87" s="19" t="s">
        <v>26</v>
      </c>
      <c r="C87" s="19"/>
      <c r="D87" s="14">
        <f t="shared" ref="D87:E87" si="6">D88</f>
        <v>56700</v>
      </c>
      <c r="E87" s="14">
        <f t="shared" si="6"/>
        <v>56700</v>
      </c>
    </row>
    <row r="88" spans="1:5" ht="120.75" customHeight="1">
      <c r="A88" s="20" t="s">
        <v>166</v>
      </c>
      <c r="B88" s="12" t="s">
        <v>27</v>
      </c>
      <c r="C88" s="12">
        <v>200</v>
      </c>
      <c r="D88" s="5">
        <f>52080+4620</f>
        <v>56700</v>
      </c>
      <c r="E88" s="5">
        <f>52080+4620</f>
        <v>56700</v>
      </c>
    </row>
    <row r="89" spans="1:5" ht="31.5" customHeight="1">
      <c r="A89" s="16" t="s">
        <v>186</v>
      </c>
      <c r="B89" s="17" t="s">
        <v>28</v>
      </c>
      <c r="C89" s="17"/>
      <c r="D89" s="13">
        <f t="shared" ref="D89:E89" si="7">D90</f>
        <v>154590</v>
      </c>
      <c r="E89" s="13">
        <f t="shared" si="7"/>
        <v>154590</v>
      </c>
    </row>
    <row r="90" spans="1:5" ht="45" customHeight="1">
      <c r="A90" s="18" t="s">
        <v>187</v>
      </c>
      <c r="B90" s="19" t="s">
        <v>29</v>
      </c>
      <c r="C90" s="19"/>
      <c r="D90" s="14">
        <f t="shared" ref="D90:E90" si="8">SUM(D91:D95)</f>
        <v>154590</v>
      </c>
      <c r="E90" s="14">
        <f t="shared" si="8"/>
        <v>154590</v>
      </c>
    </row>
    <row r="91" spans="1:5" s="3" customFormat="1" ht="118.5" customHeight="1">
      <c r="A91" s="20" t="s">
        <v>188</v>
      </c>
      <c r="B91" s="12" t="s">
        <v>30</v>
      </c>
      <c r="C91" s="12">
        <v>200</v>
      </c>
      <c r="D91" s="5">
        <v>19590</v>
      </c>
      <c r="E91" s="5">
        <v>19590</v>
      </c>
    </row>
    <row r="92" spans="1:5" ht="119.25" customHeight="1">
      <c r="A92" s="20" t="s">
        <v>376</v>
      </c>
      <c r="B92" s="12" t="s">
        <v>30</v>
      </c>
      <c r="C92" s="12">
        <v>600</v>
      </c>
      <c r="D92" s="5">
        <v>65000</v>
      </c>
      <c r="E92" s="5">
        <v>65000</v>
      </c>
    </row>
    <row r="93" spans="1:5" s="4" customFormat="1" ht="99.75" customHeight="1">
      <c r="A93" s="20" t="s">
        <v>189</v>
      </c>
      <c r="B93" s="12" t="s">
        <v>31</v>
      </c>
      <c r="C93" s="12">
        <v>200</v>
      </c>
      <c r="D93" s="5">
        <v>23000</v>
      </c>
      <c r="E93" s="5">
        <v>23000</v>
      </c>
    </row>
    <row r="94" spans="1:5" s="4" customFormat="1" ht="99" customHeight="1">
      <c r="A94" s="20" t="s">
        <v>341</v>
      </c>
      <c r="B94" s="12" t="s">
        <v>31</v>
      </c>
      <c r="C94" s="12">
        <v>600</v>
      </c>
      <c r="D94" s="5">
        <v>37000</v>
      </c>
      <c r="E94" s="5">
        <v>37000</v>
      </c>
    </row>
    <row r="95" spans="1:5" s="4" customFormat="1" ht="93.75" customHeight="1">
      <c r="A95" s="20" t="s">
        <v>377</v>
      </c>
      <c r="B95" s="12" t="s">
        <v>372</v>
      </c>
      <c r="C95" s="12">
        <v>600</v>
      </c>
      <c r="D95" s="5">
        <v>10000</v>
      </c>
      <c r="E95" s="5">
        <v>10000</v>
      </c>
    </row>
    <row r="96" spans="1:5" s="3" customFormat="1" ht="49.5" customHeight="1">
      <c r="A96" s="22" t="s">
        <v>33</v>
      </c>
      <c r="B96" s="17" t="s">
        <v>32</v>
      </c>
      <c r="C96" s="17"/>
      <c r="D96" s="13">
        <f t="shared" ref="D96:E96" si="9">D97</f>
        <v>50000</v>
      </c>
      <c r="E96" s="13">
        <f t="shared" si="9"/>
        <v>50000</v>
      </c>
    </row>
    <row r="97" spans="1:5" ht="53.25" customHeight="1">
      <c r="A97" s="18" t="s">
        <v>35</v>
      </c>
      <c r="B97" s="19" t="s">
        <v>34</v>
      </c>
      <c r="C97" s="19"/>
      <c r="D97" s="14">
        <f t="shared" ref="D97:E97" si="10">SUM(D98:D99)</f>
        <v>50000</v>
      </c>
      <c r="E97" s="14">
        <f t="shared" si="10"/>
        <v>50000</v>
      </c>
    </row>
    <row r="98" spans="1:5" ht="120.75" customHeight="1">
      <c r="A98" s="20" t="s">
        <v>153</v>
      </c>
      <c r="B98" s="12" t="s">
        <v>36</v>
      </c>
      <c r="C98" s="12">
        <v>200</v>
      </c>
      <c r="D98" s="5">
        <v>30000</v>
      </c>
      <c r="E98" s="5">
        <v>30000</v>
      </c>
    </row>
    <row r="99" spans="1:5" ht="119.25" customHeight="1">
      <c r="A99" s="20" t="s">
        <v>150</v>
      </c>
      <c r="B99" s="12" t="s">
        <v>36</v>
      </c>
      <c r="C99" s="12">
        <v>600</v>
      </c>
      <c r="D99" s="5">
        <v>20000</v>
      </c>
      <c r="E99" s="5">
        <v>20000</v>
      </c>
    </row>
    <row r="100" spans="1:5" ht="84.75" customHeight="1">
      <c r="A100" s="16" t="s">
        <v>190</v>
      </c>
      <c r="B100" s="17" t="s">
        <v>37</v>
      </c>
      <c r="C100" s="17"/>
      <c r="D100" s="13">
        <f t="shared" ref="D100:E100" si="11">D101</f>
        <v>10219364.630000001</v>
      </c>
      <c r="E100" s="13">
        <f t="shared" si="11"/>
        <v>10219364.630000001</v>
      </c>
    </row>
    <row r="101" spans="1:5" s="4" customFormat="1" ht="82.5" customHeight="1">
      <c r="A101" s="18" t="s">
        <v>346</v>
      </c>
      <c r="B101" s="19" t="s">
        <v>38</v>
      </c>
      <c r="C101" s="19"/>
      <c r="D101" s="14">
        <f>SUM(D102:D104)</f>
        <v>10219364.630000001</v>
      </c>
      <c r="E101" s="14">
        <f t="shared" ref="E101" si="12">SUM(E102:E104)</f>
        <v>10219364.630000001</v>
      </c>
    </row>
    <row r="102" spans="1:5" s="3" customFormat="1" ht="93.75">
      <c r="A102" s="20" t="s">
        <v>137</v>
      </c>
      <c r="B102" s="12" t="s">
        <v>39</v>
      </c>
      <c r="C102" s="12">
        <v>100</v>
      </c>
      <c r="D102" s="5">
        <v>8525599.8900000006</v>
      </c>
      <c r="E102" s="5">
        <v>8525599.8900000006</v>
      </c>
    </row>
    <row r="103" spans="1:5" ht="71.25" customHeight="1">
      <c r="A103" s="20" t="s">
        <v>191</v>
      </c>
      <c r="B103" s="12" t="s">
        <v>39</v>
      </c>
      <c r="C103" s="12">
        <v>200</v>
      </c>
      <c r="D103" s="5">
        <v>1671264.74</v>
      </c>
      <c r="E103" s="5">
        <v>1671264.74</v>
      </c>
    </row>
    <row r="104" spans="1:5" ht="37.5">
      <c r="A104" s="20" t="s">
        <v>192</v>
      </c>
      <c r="B104" s="12" t="s">
        <v>39</v>
      </c>
      <c r="C104" s="12">
        <v>800</v>
      </c>
      <c r="D104" s="5">
        <v>22500</v>
      </c>
      <c r="E104" s="5">
        <v>22500</v>
      </c>
    </row>
    <row r="105" spans="1:5" ht="75">
      <c r="A105" s="16" t="s">
        <v>441</v>
      </c>
      <c r="B105" s="17" t="s">
        <v>442</v>
      </c>
      <c r="C105" s="17"/>
      <c r="D105" s="13">
        <f t="shared" ref="D105:E106" si="13">D106</f>
        <v>15000</v>
      </c>
      <c r="E105" s="13">
        <f t="shared" si="13"/>
        <v>15000</v>
      </c>
    </row>
    <row r="106" spans="1:5" ht="56.25">
      <c r="A106" s="18" t="s">
        <v>443</v>
      </c>
      <c r="B106" s="19" t="s">
        <v>444</v>
      </c>
      <c r="C106" s="19"/>
      <c r="D106" s="14">
        <f t="shared" si="13"/>
        <v>15000</v>
      </c>
      <c r="E106" s="14">
        <f t="shared" si="13"/>
        <v>15000</v>
      </c>
    </row>
    <row r="107" spans="1:5" ht="75">
      <c r="A107" s="20" t="s">
        <v>446</v>
      </c>
      <c r="B107" s="12" t="s">
        <v>445</v>
      </c>
      <c r="C107" s="12">
        <v>200</v>
      </c>
      <c r="D107" s="5">
        <v>15000</v>
      </c>
      <c r="E107" s="5">
        <v>15000</v>
      </c>
    </row>
    <row r="108" spans="1:5" s="4" customFormat="1" ht="81.75" customHeight="1">
      <c r="A108" s="16" t="s">
        <v>410</v>
      </c>
      <c r="B108" s="17" t="s">
        <v>40</v>
      </c>
      <c r="C108" s="17"/>
      <c r="D108" s="13">
        <f>D109+D116+D123+D131+D150+D159+D163+D126</f>
        <v>28343009.539999999</v>
      </c>
      <c r="E108" s="13">
        <f>E109+E116+E123+E131+E150+E159+E163+E126</f>
        <v>25516781.239999998</v>
      </c>
    </row>
    <row r="109" spans="1:5" s="3" customFormat="1" ht="53.25" customHeight="1">
      <c r="A109" s="16" t="s">
        <v>193</v>
      </c>
      <c r="B109" s="17" t="s">
        <v>41</v>
      </c>
      <c r="C109" s="17"/>
      <c r="D109" s="13">
        <f t="shared" ref="D109:E109" si="14">D110</f>
        <v>17729216.169999998</v>
      </c>
      <c r="E109" s="13">
        <f t="shared" si="14"/>
        <v>18016449.5</v>
      </c>
    </row>
    <row r="110" spans="1:5" s="4" customFormat="1" ht="105.75" customHeight="1">
      <c r="A110" s="21" t="s">
        <v>229</v>
      </c>
      <c r="B110" s="19" t="s">
        <v>230</v>
      </c>
      <c r="C110" s="19"/>
      <c r="D110" s="14">
        <f>SUM(D111:D115)</f>
        <v>17729216.169999998</v>
      </c>
      <c r="E110" s="14">
        <f>SUM(E111:E115)</f>
        <v>18016449.5</v>
      </c>
    </row>
    <row r="111" spans="1:5" s="4" customFormat="1" ht="111.75" customHeight="1">
      <c r="A111" s="20" t="s">
        <v>450</v>
      </c>
      <c r="B111" s="12" t="s">
        <v>452</v>
      </c>
      <c r="C111" s="12">
        <v>500</v>
      </c>
      <c r="D111" s="5">
        <f>1111172.11+111117.21</f>
        <v>1222289.32</v>
      </c>
      <c r="E111" s="5">
        <f>1111172.11+111117.21</f>
        <v>1222289.32</v>
      </c>
    </row>
    <row r="112" spans="1:5" s="4" customFormat="1" ht="143.25" customHeight="1">
      <c r="A112" s="20" t="s">
        <v>527</v>
      </c>
      <c r="B112" s="12" t="s">
        <v>528</v>
      </c>
      <c r="C112" s="12">
        <v>500</v>
      </c>
      <c r="D112" s="5">
        <f>3370262.83+337026.28</f>
        <v>3707289.1100000003</v>
      </c>
      <c r="E112" s="5">
        <f>3370262.83+337026.28</f>
        <v>3707289.1100000003</v>
      </c>
    </row>
    <row r="113" spans="1:5" s="4" customFormat="1" ht="81.75" customHeight="1">
      <c r="A113" s="20" t="s">
        <v>549</v>
      </c>
      <c r="B113" s="12" t="s">
        <v>548</v>
      </c>
      <c r="C113" s="12">
        <v>200</v>
      </c>
      <c r="D113" s="5">
        <f>250000+159708.88</f>
        <v>409708.88</v>
      </c>
      <c r="E113" s="5">
        <f>250000+303325.55</f>
        <v>553325.55000000005</v>
      </c>
    </row>
    <row r="114" spans="1:5" s="3" customFormat="1" ht="66.75" customHeight="1">
      <c r="A114" s="20" t="s">
        <v>461</v>
      </c>
      <c r="B114" s="12" t="s">
        <v>342</v>
      </c>
      <c r="C114" s="12">
        <v>200</v>
      </c>
      <c r="D114" s="5">
        <f>246813.94+159708.88-121044.51</f>
        <v>285478.31</v>
      </c>
      <c r="E114" s="5">
        <f>246813.94+303325.54-121044.51</f>
        <v>429094.97</v>
      </c>
    </row>
    <row r="115" spans="1:5" s="3" customFormat="1" ht="117" customHeight="1">
      <c r="A115" s="20" t="s">
        <v>612</v>
      </c>
      <c r="B115" s="12" t="s">
        <v>611</v>
      </c>
      <c r="C115" s="12">
        <v>200</v>
      </c>
      <c r="D115" s="5">
        <f>11983406.04+121044.51</f>
        <v>12104450.549999999</v>
      </c>
      <c r="E115" s="5">
        <f>11983406.04+121044.51</f>
        <v>12104450.549999999</v>
      </c>
    </row>
    <row r="116" spans="1:5" ht="54.75" customHeight="1">
      <c r="A116" s="16" t="s">
        <v>194</v>
      </c>
      <c r="B116" s="17" t="s">
        <v>42</v>
      </c>
      <c r="C116" s="17"/>
      <c r="D116" s="13">
        <f t="shared" ref="D116:E116" si="15">D117</f>
        <v>413729.87</v>
      </c>
      <c r="E116" s="13">
        <f t="shared" si="15"/>
        <v>557346.54</v>
      </c>
    </row>
    <row r="117" spans="1:5" ht="35.25" customHeight="1">
      <c r="A117" s="18" t="s">
        <v>195</v>
      </c>
      <c r="B117" s="19" t="s">
        <v>43</v>
      </c>
      <c r="C117" s="19"/>
      <c r="D117" s="14">
        <f>SUM(D118:D122)</f>
        <v>413729.87</v>
      </c>
      <c r="E117" s="14">
        <f>SUM(E118:E122)</f>
        <v>557346.54</v>
      </c>
    </row>
    <row r="118" spans="1:5" s="3" customFormat="1" ht="74.25" customHeight="1">
      <c r="A118" s="20" t="s">
        <v>231</v>
      </c>
      <c r="B118" s="12" t="s">
        <v>44</v>
      </c>
      <c r="C118" s="12">
        <v>200</v>
      </c>
      <c r="D118" s="5">
        <f>184021+159708.87</f>
        <v>343729.87</v>
      </c>
      <c r="E118" s="5">
        <f>184021+303325.54</f>
        <v>487346.54</v>
      </c>
    </row>
    <row r="119" spans="1:5" ht="117.75" customHeight="1">
      <c r="A119" s="20" t="s">
        <v>334</v>
      </c>
      <c r="B119" s="12" t="s">
        <v>45</v>
      </c>
      <c r="C119" s="12">
        <v>200</v>
      </c>
      <c r="D119" s="5">
        <v>20000</v>
      </c>
      <c r="E119" s="5">
        <v>20000</v>
      </c>
    </row>
    <row r="120" spans="1:5" ht="111.75" customHeight="1">
      <c r="A120" s="20" t="s">
        <v>335</v>
      </c>
      <c r="B120" s="12" t="s">
        <v>45</v>
      </c>
      <c r="C120" s="12">
        <v>600</v>
      </c>
      <c r="D120" s="5">
        <v>20000</v>
      </c>
      <c r="E120" s="5">
        <v>20000</v>
      </c>
    </row>
    <row r="121" spans="1:5" s="4" customFormat="1" ht="87.75" customHeight="1">
      <c r="A121" s="20" t="s">
        <v>232</v>
      </c>
      <c r="B121" s="12" t="s">
        <v>233</v>
      </c>
      <c r="C121" s="12">
        <v>200</v>
      </c>
      <c r="D121" s="5">
        <v>20000</v>
      </c>
      <c r="E121" s="5">
        <v>20000</v>
      </c>
    </row>
    <row r="122" spans="1:5" s="4" customFormat="1" ht="87.75" customHeight="1">
      <c r="A122" s="20" t="s">
        <v>550</v>
      </c>
      <c r="B122" s="12" t="s">
        <v>233</v>
      </c>
      <c r="C122" s="12">
        <v>600</v>
      </c>
      <c r="D122" s="5">
        <v>10000</v>
      </c>
      <c r="E122" s="5">
        <v>10000</v>
      </c>
    </row>
    <row r="123" spans="1:5" s="3" customFormat="1" ht="109.5" customHeight="1">
      <c r="A123" s="23" t="s">
        <v>475</v>
      </c>
      <c r="B123" s="17" t="s">
        <v>46</v>
      </c>
      <c r="C123" s="17"/>
      <c r="D123" s="13">
        <f t="shared" ref="D123:E123" si="16">D124</f>
        <v>2957078.3</v>
      </c>
      <c r="E123" s="13">
        <f t="shared" si="16"/>
        <v>0</v>
      </c>
    </row>
    <row r="124" spans="1:5" ht="66.75" customHeight="1">
      <c r="A124" s="18" t="s">
        <v>48</v>
      </c>
      <c r="B124" s="19" t="s">
        <v>47</v>
      </c>
      <c r="C124" s="19"/>
      <c r="D124" s="14">
        <f t="shared" ref="D124:E124" si="17">SUM(D125:D125)</f>
        <v>2957078.3</v>
      </c>
      <c r="E124" s="14">
        <f t="shared" si="17"/>
        <v>0</v>
      </c>
    </row>
    <row r="125" spans="1:5" ht="93.75">
      <c r="A125" s="11" t="s">
        <v>423</v>
      </c>
      <c r="B125" s="12" t="s">
        <v>424</v>
      </c>
      <c r="C125" s="12">
        <v>200</v>
      </c>
      <c r="D125" s="5">
        <v>2957078.3</v>
      </c>
      <c r="E125" s="5">
        <f>1350804.3-1350804.3</f>
        <v>0</v>
      </c>
    </row>
    <row r="126" spans="1:5" ht="37.5">
      <c r="A126" s="23" t="s">
        <v>502</v>
      </c>
      <c r="B126" s="17" t="s">
        <v>498</v>
      </c>
      <c r="C126" s="17"/>
      <c r="D126" s="13">
        <f t="shared" ref="D126:E126" si="18">D127</f>
        <v>656913.16999999993</v>
      </c>
      <c r="E126" s="13">
        <f t="shared" si="18"/>
        <v>1006694.3599999999</v>
      </c>
    </row>
    <row r="127" spans="1:5" ht="37.5">
      <c r="A127" s="21" t="s">
        <v>503</v>
      </c>
      <c r="B127" s="19" t="s">
        <v>499</v>
      </c>
      <c r="C127" s="19"/>
      <c r="D127" s="14">
        <f t="shared" ref="D127:E127" si="19">SUM(D128:D129)</f>
        <v>656913.16999999993</v>
      </c>
      <c r="E127" s="14">
        <f t="shared" si="19"/>
        <v>1006694.3599999999</v>
      </c>
    </row>
    <row r="128" spans="1:5" ht="37.5">
      <c r="A128" s="11" t="s">
        <v>504</v>
      </c>
      <c r="B128" s="12" t="s">
        <v>500</v>
      </c>
      <c r="C128" s="12">
        <v>200</v>
      </c>
      <c r="D128" s="5">
        <f>300000+353347.18-649781.19</f>
        <v>3565.9899999999907</v>
      </c>
      <c r="E128" s="5">
        <f>300000+353347.18</f>
        <v>653347.17999999993</v>
      </c>
    </row>
    <row r="129" spans="1:5" ht="75">
      <c r="A129" s="11" t="s">
        <v>505</v>
      </c>
      <c r="B129" s="12" t="s">
        <v>501</v>
      </c>
      <c r="C129" s="12">
        <v>200</v>
      </c>
      <c r="D129" s="5">
        <f>300000+353347.18</f>
        <v>653347.17999999993</v>
      </c>
      <c r="E129" s="5">
        <f>300000-300000+353347.18</f>
        <v>353347.18</v>
      </c>
    </row>
    <row r="130" spans="1:5" ht="37.5" hidden="1">
      <c r="A130" s="16" t="s">
        <v>483</v>
      </c>
      <c r="B130" s="17" t="s">
        <v>484</v>
      </c>
      <c r="C130" s="17"/>
      <c r="D130" s="5"/>
      <c r="E130" s="5"/>
    </row>
    <row r="131" spans="1:5" s="4" customFormat="1" ht="74.25" customHeight="1">
      <c r="A131" s="23" t="s">
        <v>234</v>
      </c>
      <c r="B131" s="17" t="s">
        <v>235</v>
      </c>
      <c r="C131" s="12"/>
      <c r="D131" s="13">
        <f>D132+D137+D142+D144+D146+D133+D135</f>
        <v>2905122.5700000003</v>
      </c>
      <c r="E131" s="13">
        <f>E132+E137+E142+E144+E146+E133+E135</f>
        <v>2255341.38</v>
      </c>
    </row>
    <row r="132" spans="1:5" s="3" customFormat="1" ht="37.5" hidden="1">
      <c r="A132" s="21" t="s">
        <v>236</v>
      </c>
      <c r="B132" s="19" t="s">
        <v>237</v>
      </c>
      <c r="C132" s="12"/>
      <c r="D132" s="14"/>
      <c r="E132" s="14"/>
    </row>
    <row r="133" spans="1:5" s="3" customFormat="1" ht="37.5" hidden="1">
      <c r="A133" s="21" t="s">
        <v>236</v>
      </c>
      <c r="B133" s="19" t="s">
        <v>237</v>
      </c>
      <c r="C133" s="12"/>
      <c r="D133" s="14">
        <f t="shared" ref="D133:E133" si="20">D134</f>
        <v>0</v>
      </c>
      <c r="E133" s="14">
        <f t="shared" si="20"/>
        <v>0</v>
      </c>
    </row>
    <row r="134" spans="1:5" s="3" customFormat="1" ht="75" hidden="1">
      <c r="A134" s="11" t="s">
        <v>544</v>
      </c>
      <c r="B134" s="12" t="s">
        <v>545</v>
      </c>
      <c r="C134" s="12">
        <v>200</v>
      </c>
      <c r="D134" s="5">
        <v>0</v>
      </c>
      <c r="E134" s="5">
        <v>0</v>
      </c>
    </row>
    <row r="135" spans="1:5" s="3" customFormat="1" ht="37.5">
      <c r="A135" s="21" t="s">
        <v>236</v>
      </c>
      <c r="B135" s="19" t="s">
        <v>237</v>
      </c>
      <c r="C135" s="12"/>
      <c r="D135" s="14">
        <f>D136</f>
        <v>1160497.8600000001</v>
      </c>
      <c r="E135" s="14">
        <f>E136</f>
        <v>0</v>
      </c>
    </row>
    <row r="136" spans="1:5" s="3" customFormat="1" ht="75">
      <c r="A136" s="11" t="s">
        <v>544</v>
      </c>
      <c r="B136" s="12" t="s">
        <v>545</v>
      </c>
      <c r="C136" s="12">
        <v>200</v>
      </c>
      <c r="D136" s="5">
        <v>1160497.8600000001</v>
      </c>
      <c r="E136" s="5">
        <v>0</v>
      </c>
    </row>
    <row r="137" spans="1:5" ht="50.25" customHeight="1">
      <c r="A137" s="21" t="s">
        <v>238</v>
      </c>
      <c r="B137" s="19" t="s">
        <v>239</v>
      </c>
      <c r="C137" s="12"/>
      <c r="D137" s="14">
        <f>SUM(D138:D141)</f>
        <v>1012283.33</v>
      </c>
      <c r="E137" s="14">
        <f>SUM(E138:E141)</f>
        <v>1403000</v>
      </c>
    </row>
    <row r="138" spans="1:5" ht="96" customHeight="1">
      <c r="A138" s="11" t="s">
        <v>451</v>
      </c>
      <c r="B138" s="12" t="s">
        <v>453</v>
      </c>
      <c r="C138" s="12">
        <v>500</v>
      </c>
      <c r="D138" s="5">
        <v>500000</v>
      </c>
      <c r="E138" s="5">
        <v>500000</v>
      </c>
    </row>
    <row r="139" spans="1:5" ht="84.75" customHeight="1">
      <c r="A139" s="11" t="s">
        <v>384</v>
      </c>
      <c r="B139" s="12" t="s">
        <v>428</v>
      </c>
      <c r="C139" s="12">
        <v>200</v>
      </c>
      <c r="D139" s="5">
        <v>488000</v>
      </c>
      <c r="E139" s="5">
        <v>488000</v>
      </c>
    </row>
    <row r="140" spans="1:5" ht="81" customHeight="1">
      <c r="A140" s="11" t="s">
        <v>435</v>
      </c>
      <c r="B140" s="12" t="s">
        <v>429</v>
      </c>
      <c r="C140" s="12">
        <v>200</v>
      </c>
      <c r="D140" s="5">
        <f>415000-415000</f>
        <v>0</v>
      </c>
      <c r="E140" s="5">
        <v>415000</v>
      </c>
    </row>
    <row r="141" spans="1:5" ht="81" customHeight="1">
      <c r="A141" s="11" t="s">
        <v>614</v>
      </c>
      <c r="B141" s="12" t="s">
        <v>613</v>
      </c>
      <c r="C141" s="12">
        <v>200</v>
      </c>
      <c r="D141" s="5">
        <v>24283.33</v>
      </c>
      <c r="E141" s="5">
        <v>0</v>
      </c>
    </row>
    <row r="142" spans="1:5" ht="46.5" customHeight="1">
      <c r="A142" s="21" t="s">
        <v>240</v>
      </c>
      <c r="B142" s="19" t="s">
        <v>241</v>
      </c>
      <c r="C142" s="12"/>
      <c r="D142" s="14">
        <f t="shared" ref="D142:E142" si="21">D143</f>
        <v>0</v>
      </c>
      <c r="E142" s="14">
        <f t="shared" si="21"/>
        <v>120000</v>
      </c>
    </row>
    <row r="143" spans="1:5" ht="70.5" customHeight="1">
      <c r="A143" s="11" t="s">
        <v>242</v>
      </c>
      <c r="B143" s="12" t="s">
        <v>243</v>
      </c>
      <c r="C143" s="12">
        <v>200</v>
      </c>
      <c r="D143" s="5">
        <f>120000-24283.33-95716.67</f>
        <v>0</v>
      </c>
      <c r="E143" s="5">
        <v>120000</v>
      </c>
    </row>
    <row r="144" spans="1:5" s="4" customFormat="1" ht="64.5" customHeight="1">
      <c r="A144" s="21" t="s">
        <v>323</v>
      </c>
      <c r="B144" s="19" t="s">
        <v>244</v>
      </c>
      <c r="C144" s="12"/>
      <c r="D144" s="14">
        <f t="shared" ref="D144:E144" si="22">D145</f>
        <v>60000</v>
      </c>
      <c r="E144" s="14">
        <f t="shared" si="22"/>
        <v>60000</v>
      </c>
    </row>
    <row r="145" spans="1:5" s="3" customFormat="1" ht="87" customHeight="1">
      <c r="A145" s="11" t="s">
        <v>324</v>
      </c>
      <c r="B145" s="12" t="s">
        <v>245</v>
      </c>
      <c r="C145" s="12">
        <v>200</v>
      </c>
      <c r="D145" s="5">
        <v>60000</v>
      </c>
      <c r="E145" s="5">
        <v>60000</v>
      </c>
    </row>
    <row r="146" spans="1:5" s="3" customFormat="1" ht="54.75" customHeight="1">
      <c r="A146" s="21" t="s">
        <v>350</v>
      </c>
      <c r="B146" s="19" t="s">
        <v>348</v>
      </c>
      <c r="C146" s="19"/>
      <c r="D146" s="14">
        <f>SUM(D147:D149)</f>
        <v>672341.38</v>
      </c>
      <c r="E146" s="14">
        <f t="shared" ref="E146" si="23">SUM(E147:E149)</f>
        <v>672341.38</v>
      </c>
    </row>
    <row r="147" spans="1:5" s="3" customFormat="1" ht="72.75" customHeight="1">
      <c r="A147" s="11" t="s">
        <v>351</v>
      </c>
      <c r="B147" s="12" t="s">
        <v>349</v>
      </c>
      <c r="C147" s="12">
        <v>200</v>
      </c>
      <c r="D147" s="5">
        <v>402341.38</v>
      </c>
      <c r="E147" s="5">
        <v>402341.38</v>
      </c>
    </row>
    <row r="148" spans="1:5" s="3" customFormat="1" ht="76.5" customHeight="1">
      <c r="A148" s="11" t="s">
        <v>552</v>
      </c>
      <c r="B148" s="12" t="s">
        <v>551</v>
      </c>
      <c r="C148" s="12">
        <v>200</v>
      </c>
      <c r="D148" s="5">
        <v>30000</v>
      </c>
      <c r="E148" s="5">
        <v>30000</v>
      </c>
    </row>
    <row r="149" spans="1:5" s="3" customFormat="1" ht="191.25" customHeight="1">
      <c r="A149" s="11" t="s">
        <v>507</v>
      </c>
      <c r="B149" s="12" t="s">
        <v>506</v>
      </c>
      <c r="C149" s="12">
        <v>800</v>
      </c>
      <c r="D149" s="5">
        <v>240000</v>
      </c>
      <c r="E149" s="5">
        <v>240000</v>
      </c>
    </row>
    <row r="150" spans="1:5" s="3" customFormat="1" ht="106.5" customHeight="1">
      <c r="A150" s="23" t="s">
        <v>246</v>
      </c>
      <c r="B150" s="17" t="s">
        <v>247</v>
      </c>
      <c r="C150" s="12"/>
      <c r="D150" s="13">
        <f t="shared" ref="D150:E150" si="24">D151+D155+D157</f>
        <v>407000</v>
      </c>
      <c r="E150" s="13">
        <f t="shared" si="24"/>
        <v>407000</v>
      </c>
    </row>
    <row r="151" spans="1:5" ht="98.25" customHeight="1">
      <c r="A151" s="21" t="s">
        <v>248</v>
      </c>
      <c r="B151" s="19" t="s">
        <v>249</v>
      </c>
      <c r="C151" s="12"/>
      <c r="D151" s="14">
        <f>SUM(D152:D154)</f>
        <v>279000</v>
      </c>
      <c r="E151" s="14">
        <f t="shared" ref="E151" si="25">SUM(E152:E154)</f>
        <v>279000</v>
      </c>
    </row>
    <row r="152" spans="1:5" s="4" customFormat="1" ht="85.5" customHeight="1">
      <c r="A152" s="11" t="s">
        <v>250</v>
      </c>
      <c r="B152" s="12" t="s">
        <v>251</v>
      </c>
      <c r="C152" s="12">
        <v>200</v>
      </c>
      <c r="D152" s="5">
        <v>30000</v>
      </c>
      <c r="E152" s="5">
        <v>30000</v>
      </c>
    </row>
    <row r="153" spans="1:5" s="4" customFormat="1" ht="137.25" customHeight="1">
      <c r="A153" s="11" t="s">
        <v>252</v>
      </c>
      <c r="B153" s="12" t="s">
        <v>253</v>
      </c>
      <c r="C153" s="12">
        <v>200</v>
      </c>
      <c r="D153" s="5">
        <v>4000</v>
      </c>
      <c r="E153" s="5">
        <v>4000</v>
      </c>
    </row>
    <row r="154" spans="1:5" s="4" customFormat="1" ht="94.5" customHeight="1">
      <c r="A154" s="11" t="s">
        <v>385</v>
      </c>
      <c r="B154" s="12" t="s">
        <v>386</v>
      </c>
      <c r="C154" s="12">
        <v>200</v>
      </c>
      <c r="D154" s="5">
        <v>245000</v>
      </c>
      <c r="E154" s="5">
        <v>245000</v>
      </c>
    </row>
    <row r="155" spans="1:5" ht="32.25" customHeight="1">
      <c r="A155" s="24" t="s">
        <v>254</v>
      </c>
      <c r="B155" s="19" t="s">
        <v>255</v>
      </c>
      <c r="C155" s="12"/>
      <c r="D155" s="14">
        <f t="shared" ref="D155:E155" si="26">D156</f>
        <v>110000</v>
      </c>
      <c r="E155" s="14">
        <f t="shared" si="26"/>
        <v>110000</v>
      </c>
    </row>
    <row r="156" spans="1:5" ht="68.25" customHeight="1">
      <c r="A156" s="11" t="s">
        <v>256</v>
      </c>
      <c r="B156" s="12" t="s">
        <v>257</v>
      </c>
      <c r="C156" s="12">
        <v>800</v>
      </c>
      <c r="D156" s="5">
        <v>110000</v>
      </c>
      <c r="E156" s="5">
        <v>110000</v>
      </c>
    </row>
    <row r="157" spans="1:5" ht="135" customHeight="1">
      <c r="A157" s="21" t="s">
        <v>510</v>
      </c>
      <c r="B157" s="19" t="s">
        <v>508</v>
      </c>
      <c r="C157" s="19"/>
      <c r="D157" s="14">
        <f t="shared" ref="D157:E157" si="27">D158</f>
        <v>18000</v>
      </c>
      <c r="E157" s="14">
        <f t="shared" si="27"/>
        <v>18000</v>
      </c>
    </row>
    <row r="158" spans="1:5" ht="97.5" customHeight="1">
      <c r="A158" s="11" t="s">
        <v>511</v>
      </c>
      <c r="B158" s="12" t="s">
        <v>509</v>
      </c>
      <c r="C158" s="12">
        <v>200</v>
      </c>
      <c r="D158" s="5">
        <v>18000</v>
      </c>
      <c r="E158" s="5">
        <v>18000</v>
      </c>
    </row>
    <row r="159" spans="1:5" ht="69" customHeight="1">
      <c r="A159" s="25" t="s">
        <v>258</v>
      </c>
      <c r="B159" s="17" t="s">
        <v>259</v>
      </c>
      <c r="C159" s="12"/>
      <c r="D159" s="13">
        <f t="shared" ref="D159:E159" si="28">D160</f>
        <v>890128.46</v>
      </c>
      <c r="E159" s="13">
        <f t="shared" si="28"/>
        <v>890128.46</v>
      </c>
    </row>
    <row r="160" spans="1:5" ht="51.75" customHeight="1">
      <c r="A160" s="21" t="s">
        <v>260</v>
      </c>
      <c r="B160" s="19" t="s">
        <v>261</v>
      </c>
      <c r="C160" s="12"/>
      <c r="D160" s="14">
        <f t="shared" ref="D160:E160" si="29">SUM(D161:D162)</f>
        <v>890128.46</v>
      </c>
      <c r="E160" s="14">
        <f t="shared" si="29"/>
        <v>890128.46</v>
      </c>
    </row>
    <row r="161" spans="1:5" ht="99.75" customHeight="1">
      <c r="A161" s="11" t="s">
        <v>513</v>
      </c>
      <c r="B161" s="12" t="s">
        <v>512</v>
      </c>
      <c r="C161" s="12">
        <v>500</v>
      </c>
      <c r="D161" s="5">
        <v>618553.61</v>
      </c>
      <c r="E161" s="5">
        <v>618553.61</v>
      </c>
    </row>
    <row r="162" spans="1:5" s="3" customFormat="1" ht="107.25" customHeight="1">
      <c r="A162" s="11" t="s">
        <v>343</v>
      </c>
      <c r="B162" s="12" t="s">
        <v>262</v>
      </c>
      <c r="C162" s="12">
        <v>200</v>
      </c>
      <c r="D162" s="5">
        <v>271574.84999999998</v>
      </c>
      <c r="E162" s="5">
        <v>271574.84999999998</v>
      </c>
    </row>
    <row r="163" spans="1:5" s="3" customFormat="1" ht="71.25" customHeight="1">
      <c r="A163" s="23" t="s">
        <v>378</v>
      </c>
      <c r="B163" s="17" t="s">
        <v>373</v>
      </c>
      <c r="C163" s="17"/>
      <c r="D163" s="13">
        <f t="shared" ref="D163:E164" si="30">D164</f>
        <v>2383821</v>
      </c>
      <c r="E163" s="13">
        <f t="shared" si="30"/>
        <v>2383821</v>
      </c>
    </row>
    <row r="164" spans="1:5" s="3" customFormat="1" ht="84.75" customHeight="1">
      <c r="A164" s="21" t="s">
        <v>379</v>
      </c>
      <c r="B164" s="19" t="s">
        <v>374</v>
      </c>
      <c r="C164" s="19"/>
      <c r="D164" s="14">
        <f t="shared" si="30"/>
        <v>2383821</v>
      </c>
      <c r="E164" s="14">
        <f t="shared" si="30"/>
        <v>2383821</v>
      </c>
    </row>
    <row r="165" spans="1:5" s="3" customFormat="1" ht="100.5" customHeight="1">
      <c r="A165" s="11" t="s">
        <v>380</v>
      </c>
      <c r="B165" s="12" t="s">
        <v>375</v>
      </c>
      <c r="C165" s="12">
        <v>400</v>
      </c>
      <c r="D165" s="5">
        <v>2383821</v>
      </c>
      <c r="E165" s="5">
        <v>2383821</v>
      </c>
    </row>
    <row r="166" spans="1:5" ht="57" customHeight="1">
      <c r="A166" s="16" t="s">
        <v>200</v>
      </c>
      <c r="B166" s="17" t="s">
        <v>49</v>
      </c>
      <c r="C166" s="17"/>
      <c r="D166" s="13">
        <f t="shared" ref="D166:E166" si="31">D167+D177+D182+D186+D189+D192+D193</f>
        <v>18790224.779999997</v>
      </c>
      <c r="E166" s="13">
        <f t="shared" si="31"/>
        <v>18790352.059999999</v>
      </c>
    </row>
    <row r="167" spans="1:5" ht="46.5" customHeight="1">
      <c r="A167" s="16" t="s">
        <v>201</v>
      </c>
      <c r="B167" s="17" t="s">
        <v>50</v>
      </c>
      <c r="C167" s="17"/>
      <c r="D167" s="13">
        <f t="shared" ref="D167:E167" si="32">D168+D175</f>
        <v>13639061.27</v>
      </c>
      <c r="E167" s="13">
        <f t="shared" si="32"/>
        <v>13639061.27</v>
      </c>
    </row>
    <row r="168" spans="1:5" s="4" customFormat="1" ht="32.25" customHeight="1">
      <c r="A168" s="18" t="s">
        <v>52</v>
      </c>
      <c r="B168" s="19" t="s">
        <v>51</v>
      </c>
      <c r="C168" s="19"/>
      <c r="D168" s="14">
        <f>SUM(D169:D174)</f>
        <v>13589061.27</v>
      </c>
      <c r="E168" s="14">
        <f>SUM(E169:E174)</f>
        <v>13589061.27</v>
      </c>
    </row>
    <row r="169" spans="1:5" s="3" customFormat="1" ht="124.5" customHeight="1">
      <c r="A169" s="20" t="s">
        <v>138</v>
      </c>
      <c r="B169" s="12" t="s">
        <v>53</v>
      </c>
      <c r="C169" s="12">
        <v>100</v>
      </c>
      <c r="D169" s="5">
        <v>11189801.869999999</v>
      </c>
      <c r="E169" s="5">
        <v>11189801.869999999</v>
      </c>
    </row>
    <row r="170" spans="1:5" ht="75" customHeight="1">
      <c r="A170" s="20" t="s">
        <v>154</v>
      </c>
      <c r="B170" s="12" t="s">
        <v>53</v>
      </c>
      <c r="C170" s="12">
        <v>200</v>
      </c>
      <c r="D170" s="5">
        <v>1372724.25</v>
      </c>
      <c r="E170" s="5">
        <v>1372724.25</v>
      </c>
    </row>
    <row r="171" spans="1:5" s="3" customFormat="1" ht="67.5" customHeight="1">
      <c r="A171" s="20" t="s">
        <v>151</v>
      </c>
      <c r="B171" s="12" t="s">
        <v>53</v>
      </c>
      <c r="C171" s="12">
        <v>800</v>
      </c>
      <c r="D171" s="5">
        <v>13600</v>
      </c>
      <c r="E171" s="5">
        <v>13600</v>
      </c>
    </row>
    <row r="172" spans="1:5" ht="116.25" customHeight="1">
      <c r="A172" s="20" t="s">
        <v>139</v>
      </c>
      <c r="B172" s="12" t="s">
        <v>54</v>
      </c>
      <c r="C172" s="12">
        <v>100</v>
      </c>
      <c r="D172" s="5">
        <v>456267.15</v>
      </c>
      <c r="E172" s="5">
        <v>456267.15</v>
      </c>
    </row>
    <row r="173" spans="1:5" ht="78" customHeight="1">
      <c r="A173" s="20" t="s">
        <v>155</v>
      </c>
      <c r="B173" s="12" t="s">
        <v>54</v>
      </c>
      <c r="C173" s="12">
        <v>200</v>
      </c>
      <c r="D173" s="5">
        <v>356668</v>
      </c>
      <c r="E173" s="5">
        <v>356668</v>
      </c>
    </row>
    <row r="174" spans="1:5" ht="84.75" customHeight="1">
      <c r="A174" s="20" t="s">
        <v>554</v>
      </c>
      <c r="B174" s="12" t="s">
        <v>553</v>
      </c>
      <c r="C174" s="12">
        <v>200</v>
      </c>
      <c r="D174" s="5">
        <v>200000</v>
      </c>
      <c r="E174" s="5">
        <v>200000</v>
      </c>
    </row>
    <row r="175" spans="1:5" ht="74.25" customHeight="1">
      <c r="A175" s="18" t="s">
        <v>485</v>
      </c>
      <c r="B175" s="19" t="s">
        <v>486</v>
      </c>
      <c r="C175" s="12"/>
      <c r="D175" s="14">
        <f t="shared" ref="D175:E175" si="33">D176</f>
        <v>50000</v>
      </c>
      <c r="E175" s="14">
        <f t="shared" si="33"/>
        <v>50000</v>
      </c>
    </row>
    <row r="176" spans="1:5" ht="162.75" customHeight="1">
      <c r="A176" s="20" t="s">
        <v>541</v>
      </c>
      <c r="B176" s="12" t="s">
        <v>487</v>
      </c>
      <c r="C176" s="12">
        <v>100</v>
      </c>
      <c r="D176" s="5">
        <v>50000</v>
      </c>
      <c r="E176" s="5">
        <v>50000</v>
      </c>
    </row>
    <row r="177" spans="1:5" ht="50.25" customHeight="1">
      <c r="A177" s="16" t="s">
        <v>56</v>
      </c>
      <c r="B177" s="17" t="s">
        <v>55</v>
      </c>
      <c r="C177" s="17"/>
      <c r="D177" s="13">
        <f t="shared" ref="D177:E177" si="34">D178+D180</f>
        <v>4579322.0999999996</v>
      </c>
      <c r="E177" s="13">
        <f t="shared" si="34"/>
        <v>4579322.0999999996</v>
      </c>
    </row>
    <row r="178" spans="1:5" s="4" customFormat="1" ht="51.75" customHeight="1">
      <c r="A178" s="18" t="s">
        <v>58</v>
      </c>
      <c r="B178" s="19" t="s">
        <v>57</v>
      </c>
      <c r="C178" s="19"/>
      <c r="D178" s="14">
        <f t="shared" ref="D178:E178" si="35">D179</f>
        <v>4567931.42</v>
      </c>
      <c r="E178" s="14">
        <f t="shared" si="35"/>
        <v>4567931.42</v>
      </c>
    </row>
    <row r="179" spans="1:5" s="3" customFormat="1" ht="72" customHeight="1">
      <c r="A179" s="20" t="s">
        <v>149</v>
      </c>
      <c r="B179" s="12" t="s">
        <v>59</v>
      </c>
      <c r="C179" s="12">
        <v>600</v>
      </c>
      <c r="D179" s="5">
        <v>4567931.42</v>
      </c>
      <c r="E179" s="5">
        <v>4567931.42</v>
      </c>
    </row>
    <row r="180" spans="1:5" s="3" customFormat="1" ht="54.75" customHeight="1">
      <c r="A180" s="18" t="s">
        <v>488</v>
      </c>
      <c r="B180" s="19" t="s">
        <v>489</v>
      </c>
      <c r="C180" s="19"/>
      <c r="D180" s="14">
        <f t="shared" ref="D180:E180" si="36">D181</f>
        <v>11390.68</v>
      </c>
      <c r="E180" s="14">
        <f t="shared" si="36"/>
        <v>11390.68</v>
      </c>
    </row>
    <row r="181" spans="1:5" s="3" customFormat="1" ht="138" customHeight="1">
      <c r="A181" s="20" t="s">
        <v>490</v>
      </c>
      <c r="B181" s="12" t="s">
        <v>491</v>
      </c>
      <c r="C181" s="12">
        <v>600</v>
      </c>
      <c r="D181" s="5">
        <v>11390.68</v>
      </c>
      <c r="E181" s="5">
        <v>11390.68</v>
      </c>
    </row>
    <row r="182" spans="1:5" ht="48" customHeight="1">
      <c r="A182" s="16" t="s">
        <v>368</v>
      </c>
      <c r="B182" s="17" t="s">
        <v>60</v>
      </c>
      <c r="C182" s="17"/>
      <c r="D182" s="13">
        <f t="shared" ref="D182:E182" si="37">D183</f>
        <v>300841.41000000003</v>
      </c>
      <c r="E182" s="13">
        <f t="shared" si="37"/>
        <v>300968.69</v>
      </c>
    </row>
    <row r="183" spans="1:5" s="4" customFormat="1" ht="51.75" customHeight="1">
      <c r="A183" s="18" t="s">
        <v>62</v>
      </c>
      <c r="B183" s="19" t="s">
        <v>61</v>
      </c>
      <c r="C183" s="19"/>
      <c r="D183" s="14">
        <f t="shared" ref="D183:E183" si="38">SUM(D184:D185)</f>
        <v>300841.41000000003</v>
      </c>
      <c r="E183" s="14">
        <f t="shared" si="38"/>
        <v>300968.69</v>
      </c>
    </row>
    <row r="184" spans="1:5" s="3" customFormat="1" ht="104.25" customHeight="1">
      <c r="A184" s="20" t="s">
        <v>381</v>
      </c>
      <c r="B184" s="12" t="s">
        <v>63</v>
      </c>
      <c r="C184" s="12">
        <v>200</v>
      </c>
      <c r="D184" s="5">
        <v>220000</v>
      </c>
      <c r="E184" s="5">
        <v>220000</v>
      </c>
    </row>
    <row r="185" spans="1:5" s="3" customFormat="1" ht="93.75">
      <c r="A185" s="20" t="s">
        <v>543</v>
      </c>
      <c r="B185" s="12" t="s">
        <v>542</v>
      </c>
      <c r="C185" s="12">
        <v>200</v>
      </c>
      <c r="D185" s="5">
        <f>92516.16-11558-116.75</f>
        <v>80841.41</v>
      </c>
      <c r="E185" s="5">
        <f>80159+809.69</f>
        <v>80968.69</v>
      </c>
    </row>
    <row r="186" spans="1:5" ht="47.25" customHeight="1">
      <c r="A186" s="16" t="s">
        <v>171</v>
      </c>
      <c r="B186" s="17" t="s">
        <v>64</v>
      </c>
      <c r="C186" s="17"/>
      <c r="D186" s="13">
        <f t="shared" ref="D186:E186" si="39">D187</f>
        <v>50000</v>
      </c>
      <c r="E186" s="13">
        <f t="shared" si="39"/>
        <v>50000</v>
      </c>
    </row>
    <row r="187" spans="1:5" ht="45" customHeight="1">
      <c r="A187" s="18" t="s">
        <v>202</v>
      </c>
      <c r="B187" s="19" t="s">
        <v>65</v>
      </c>
      <c r="C187" s="19"/>
      <c r="D187" s="14">
        <f t="shared" ref="D187:E187" si="40">SUM(D188:D188)</f>
        <v>50000</v>
      </c>
      <c r="E187" s="14">
        <f t="shared" si="40"/>
        <v>50000</v>
      </c>
    </row>
    <row r="188" spans="1:5" ht="70.5" customHeight="1">
      <c r="A188" s="20" t="s">
        <v>172</v>
      </c>
      <c r="B188" s="12" t="s">
        <v>66</v>
      </c>
      <c r="C188" s="12">
        <v>200</v>
      </c>
      <c r="D188" s="5">
        <v>50000</v>
      </c>
      <c r="E188" s="5">
        <v>50000</v>
      </c>
    </row>
    <row r="189" spans="1:5" s="3" customFormat="1" ht="74.25" customHeight="1">
      <c r="A189" s="16" t="s">
        <v>345</v>
      </c>
      <c r="B189" s="17" t="s">
        <v>67</v>
      </c>
      <c r="C189" s="17"/>
      <c r="D189" s="13">
        <f t="shared" ref="D189:E190" si="41">D190</f>
        <v>50000</v>
      </c>
      <c r="E189" s="13">
        <f t="shared" si="41"/>
        <v>50000</v>
      </c>
    </row>
    <row r="190" spans="1:5" ht="65.25" customHeight="1">
      <c r="A190" s="18" t="s">
        <v>69</v>
      </c>
      <c r="B190" s="19" t="s">
        <v>68</v>
      </c>
      <c r="C190" s="19"/>
      <c r="D190" s="14">
        <f t="shared" si="41"/>
        <v>50000</v>
      </c>
      <c r="E190" s="14">
        <f t="shared" si="41"/>
        <v>50000</v>
      </c>
    </row>
    <row r="191" spans="1:5" s="4" customFormat="1" ht="57.75" customHeight="1">
      <c r="A191" s="20" t="s">
        <v>156</v>
      </c>
      <c r="B191" s="12" t="s">
        <v>70</v>
      </c>
      <c r="C191" s="12">
        <v>200</v>
      </c>
      <c r="D191" s="5">
        <v>50000</v>
      </c>
      <c r="E191" s="5">
        <v>50000</v>
      </c>
    </row>
    <row r="192" spans="1:5" s="3" customFormat="1" ht="68.25" hidden="1" customHeight="1">
      <c r="A192" s="16" t="s">
        <v>411</v>
      </c>
      <c r="B192" s="17" t="s">
        <v>71</v>
      </c>
      <c r="C192" s="17"/>
      <c r="D192" s="14"/>
      <c r="E192" s="14"/>
    </row>
    <row r="193" spans="1:5" s="3" customFormat="1" ht="60" customHeight="1">
      <c r="A193" s="23" t="s">
        <v>371</v>
      </c>
      <c r="B193" s="17" t="s">
        <v>263</v>
      </c>
      <c r="C193" s="12"/>
      <c r="D193" s="13">
        <f>D194+D197+D198+D199</f>
        <v>171000</v>
      </c>
      <c r="E193" s="13">
        <f>E194+E197+E198+E199</f>
        <v>171000</v>
      </c>
    </row>
    <row r="194" spans="1:5" ht="48" customHeight="1">
      <c r="A194" s="21" t="s">
        <v>264</v>
      </c>
      <c r="B194" s="19" t="s">
        <v>265</v>
      </c>
      <c r="C194" s="12"/>
      <c r="D194" s="14">
        <f t="shared" ref="D194:E194" si="42">D195+D196</f>
        <v>165000</v>
      </c>
      <c r="E194" s="14">
        <f t="shared" si="42"/>
        <v>165000</v>
      </c>
    </row>
    <row r="195" spans="1:5" ht="89.25" customHeight="1">
      <c r="A195" s="11" t="s">
        <v>431</v>
      </c>
      <c r="B195" s="12" t="s">
        <v>266</v>
      </c>
      <c r="C195" s="12">
        <v>200</v>
      </c>
      <c r="D195" s="5">
        <v>133000</v>
      </c>
      <c r="E195" s="5">
        <v>133000</v>
      </c>
    </row>
    <row r="196" spans="1:5" ht="89.25" customHeight="1">
      <c r="A196" s="11" t="s">
        <v>430</v>
      </c>
      <c r="B196" s="12" t="s">
        <v>266</v>
      </c>
      <c r="C196" s="12">
        <v>600</v>
      </c>
      <c r="D196" s="5">
        <v>32000</v>
      </c>
      <c r="E196" s="5">
        <v>32000</v>
      </c>
    </row>
    <row r="197" spans="1:5" s="3" customFormat="1" ht="49.5" hidden="1" customHeight="1">
      <c r="A197" s="21" t="s">
        <v>267</v>
      </c>
      <c r="B197" s="19" t="s">
        <v>268</v>
      </c>
      <c r="C197" s="12"/>
      <c r="D197" s="14"/>
      <c r="E197" s="14"/>
    </row>
    <row r="198" spans="1:5" s="4" customFormat="1" ht="47.25" hidden="1" customHeight="1">
      <c r="A198" s="21" t="s">
        <v>131</v>
      </c>
      <c r="B198" s="19" t="s">
        <v>269</v>
      </c>
      <c r="C198" s="19"/>
      <c r="D198" s="13"/>
      <c r="E198" s="13"/>
    </row>
    <row r="199" spans="1:5" s="4" customFormat="1" ht="47.25" customHeight="1">
      <c r="A199" s="21" t="s">
        <v>267</v>
      </c>
      <c r="B199" s="19" t="s">
        <v>268</v>
      </c>
      <c r="C199" s="19"/>
      <c r="D199" s="14">
        <f>D200</f>
        <v>6000</v>
      </c>
      <c r="E199" s="14">
        <f>E200</f>
        <v>6000</v>
      </c>
    </row>
    <row r="200" spans="1:5" s="4" customFormat="1" ht="70.5" customHeight="1">
      <c r="A200" s="11" t="s">
        <v>555</v>
      </c>
      <c r="B200" s="12" t="s">
        <v>556</v>
      </c>
      <c r="C200" s="12">
        <v>600</v>
      </c>
      <c r="D200" s="5">
        <v>6000</v>
      </c>
      <c r="E200" s="5">
        <v>6000</v>
      </c>
    </row>
    <row r="201" spans="1:5" ht="84" customHeight="1">
      <c r="A201" s="16" t="s">
        <v>270</v>
      </c>
      <c r="B201" s="17" t="s">
        <v>72</v>
      </c>
      <c r="C201" s="17"/>
      <c r="D201" s="13">
        <f>D202+D208+D216</f>
        <v>2832400.29</v>
      </c>
      <c r="E201" s="13">
        <f>E202+E208+E216</f>
        <v>2832400.29</v>
      </c>
    </row>
    <row r="202" spans="1:5" ht="49.5" customHeight="1">
      <c r="A202" s="16" t="s">
        <v>203</v>
      </c>
      <c r="B202" s="17" t="s">
        <v>73</v>
      </c>
      <c r="C202" s="17"/>
      <c r="D202" s="13">
        <f t="shared" ref="D202:E202" si="43">D203</f>
        <v>137900</v>
      </c>
      <c r="E202" s="13">
        <f t="shared" si="43"/>
        <v>137900</v>
      </c>
    </row>
    <row r="203" spans="1:5" s="4" customFormat="1" ht="66.75" customHeight="1">
      <c r="A203" s="21" t="s">
        <v>271</v>
      </c>
      <c r="B203" s="19" t="s">
        <v>272</v>
      </c>
      <c r="C203" s="19"/>
      <c r="D203" s="14">
        <f>SUM(D204:D207)</f>
        <v>137900</v>
      </c>
      <c r="E203" s="14">
        <f>SUM(E204:E207)</f>
        <v>137900</v>
      </c>
    </row>
    <row r="204" spans="1:5" s="3" customFormat="1" ht="82.5" customHeight="1">
      <c r="A204" s="20" t="s">
        <v>597</v>
      </c>
      <c r="B204" s="12" t="s">
        <v>273</v>
      </c>
      <c r="C204" s="12">
        <v>600</v>
      </c>
      <c r="D204" s="5">
        <v>18800</v>
      </c>
      <c r="E204" s="5">
        <v>18800</v>
      </c>
    </row>
    <row r="205" spans="1:5" ht="96" customHeight="1">
      <c r="A205" s="20" t="s">
        <v>157</v>
      </c>
      <c r="B205" s="12" t="s">
        <v>274</v>
      </c>
      <c r="C205" s="12">
        <v>200</v>
      </c>
      <c r="D205" s="5">
        <v>4300</v>
      </c>
      <c r="E205" s="5">
        <v>4300</v>
      </c>
    </row>
    <row r="206" spans="1:5" ht="79.5" customHeight="1">
      <c r="A206" s="20" t="s">
        <v>204</v>
      </c>
      <c r="B206" s="12" t="s">
        <v>275</v>
      </c>
      <c r="C206" s="12">
        <v>200</v>
      </c>
      <c r="D206" s="5">
        <v>104800</v>
      </c>
      <c r="E206" s="5">
        <v>104800</v>
      </c>
    </row>
    <row r="207" spans="1:5" ht="92.25" customHeight="1">
      <c r="A207" s="20" t="s">
        <v>515</v>
      </c>
      <c r="B207" s="12" t="s">
        <v>514</v>
      </c>
      <c r="C207" s="12">
        <v>200</v>
      </c>
      <c r="D207" s="5">
        <v>10000</v>
      </c>
      <c r="E207" s="5">
        <v>10000</v>
      </c>
    </row>
    <row r="208" spans="1:5" s="4" customFormat="1" ht="37.5">
      <c r="A208" s="16" t="s">
        <v>205</v>
      </c>
      <c r="B208" s="17" t="s">
        <v>74</v>
      </c>
      <c r="C208" s="17"/>
      <c r="D208" s="13">
        <f t="shared" ref="D208:E208" si="44">D209</f>
        <v>2549500.29</v>
      </c>
      <c r="E208" s="13">
        <f t="shared" si="44"/>
        <v>2549500.29</v>
      </c>
    </row>
    <row r="209" spans="1:5" s="3" customFormat="1" ht="66" customHeight="1">
      <c r="A209" s="21" t="s">
        <v>276</v>
      </c>
      <c r="B209" s="19" t="s">
        <v>277</v>
      </c>
      <c r="C209" s="19"/>
      <c r="D209" s="14">
        <f t="shared" ref="D209:E209" si="45">SUM(D210:D215)</f>
        <v>2549500.29</v>
      </c>
      <c r="E209" s="14">
        <f t="shared" si="45"/>
        <v>2549500.29</v>
      </c>
    </row>
    <row r="210" spans="1:5" ht="56.25">
      <c r="A210" s="20" t="s">
        <v>332</v>
      </c>
      <c r="B210" s="12" t="s">
        <v>278</v>
      </c>
      <c r="C210" s="12">
        <v>200</v>
      </c>
      <c r="D210" s="5">
        <v>100000</v>
      </c>
      <c r="E210" s="5">
        <v>100000</v>
      </c>
    </row>
    <row r="211" spans="1:5" ht="56.25">
      <c r="A211" s="20" t="s">
        <v>432</v>
      </c>
      <c r="B211" s="12" t="s">
        <v>278</v>
      </c>
      <c r="C211" s="12">
        <v>800</v>
      </c>
      <c r="D211" s="5">
        <f>30000+20000</f>
        <v>50000</v>
      </c>
      <c r="E211" s="5">
        <f>30000+20000</f>
        <v>50000</v>
      </c>
    </row>
    <row r="212" spans="1:5" ht="75">
      <c r="A212" s="11" t="s">
        <v>344</v>
      </c>
      <c r="B212" s="12" t="s">
        <v>333</v>
      </c>
      <c r="C212" s="12">
        <v>600</v>
      </c>
      <c r="D212" s="5">
        <v>190700</v>
      </c>
      <c r="E212" s="5">
        <v>190700</v>
      </c>
    </row>
    <row r="213" spans="1:5" ht="93.75">
      <c r="A213" s="11" t="s">
        <v>448</v>
      </c>
      <c r="B213" s="12" t="s">
        <v>447</v>
      </c>
      <c r="C213" s="12">
        <v>100</v>
      </c>
      <c r="D213" s="5">
        <f>2187624.05-130323.76</f>
        <v>2057300.2899999998</v>
      </c>
      <c r="E213" s="5">
        <f>2187624.05-130323.76</f>
        <v>2057300.2899999998</v>
      </c>
    </row>
    <row r="214" spans="1:5" ht="56.25">
      <c r="A214" s="11" t="s">
        <v>516</v>
      </c>
      <c r="B214" s="12" t="s">
        <v>447</v>
      </c>
      <c r="C214" s="12">
        <v>200</v>
      </c>
      <c r="D214" s="5">
        <v>150000</v>
      </c>
      <c r="E214" s="5">
        <v>150000</v>
      </c>
    </row>
    <row r="215" spans="1:5" ht="37.5">
      <c r="A215" s="11" t="s">
        <v>517</v>
      </c>
      <c r="B215" s="12" t="s">
        <v>447</v>
      </c>
      <c r="C215" s="12">
        <v>800</v>
      </c>
      <c r="D215" s="5">
        <v>1500</v>
      </c>
      <c r="E215" s="5">
        <v>1500</v>
      </c>
    </row>
    <row r="216" spans="1:5" s="3" customFormat="1" ht="58.5" customHeight="1">
      <c r="A216" s="23" t="s">
        <v>279</v>
      </c>
      <c r="B216" s="17" t="s">
        <v>280</v>
      </c>
      <c r="C216" s="12"/>
      <c r="D216" s="13">
        <f t="shared" ref="D216:E216" si="46">D217</f>
        <v>145000</v>
      </c>
      <c r="E216" s="13">
        <f t="shared" si="46"/>
        <v>145000</v>
      </c>
    </row>
    <row r="217" spans="1:5" ht="66" customHeight="1">
      <c r="A217" s="21" t="s">
        <v>281</v>
      </c>
      <c r="B217" s="19" t="s">
        <v>282</v>
      </c>
      <c r="C217" s="12"/>
      <c r="D217" s="14">
        <f>SUM(D218:D221)</f>
        <v>145000</v>
      </c>
      <c r="E217" s="14">
        <f>SUM(E218:E221)</f>
        <v>145000</v>
      </c>
    </row>
    <row r="218" spans="1:5" s="3" customFormat="1" ht="57.75" customHeight="1">
      <c r="A218" s="11" t="s">
        <v>283</v>
      </c>
      <c r="B218" s="12" t="s">
        <v>284</v>
      </c>
      <c r="C218" s="12">
        <v>200</v>
      </c>
      <c r="D218" s="5">
        <v>10000</v>
      </c>
      <c r="E218" s="5">
        <v>10000</v>
      </c>
    </row>
    <row r="219" spans="1:5" ht="63.75" customHeight="1">
      <c r="A219" s="11" t="s">
        <v>158</v>
      </c>
      <c r="B219" s="12" t="s">
        <v>285</v>
      </c>
      <c r="C219" s="12">
        <v>200</v>
      </c>
      <c r="D219" s="5">
        <v>10000</v>
      </c>
      <c r="E219" s="5">
        <v>10000</v>
      </c>
    </row>
    <row r="220" spans="1:5" ht="75" customHeight="1">
      <c r="A220" s="11" t="s">
        <v>286</v>
      </c>
      <c r="B220" s="12" t="s">
        <v>287</v>
      </c>
      <c r="C220" s="12">
        <v>200</v>
      </c>
      <c r="D220" s="5">
        <v>81000</v>
      </c>
      <c r="E220" s="5">
        <v>81000</v>
      </c>
    </row>
    <row r="221" spans="1:5" ht="102" customHeight="1">
      <c r="A221" s="11" t="s">
        <v>433</v>
      </c>
      <c r="B221" s="12" t="s">
        <v>288</v>
      </c>
      <c r="C221" s="12">
        <v>600</v>
      </c>
      <c r="D221" s="5">
        <v>44000</v>
      </c>
      <c r="E221" s="5">
        <v>44000</v>
      </c>
    </row>
    <row r="222" spans="1:5" s="4" customFormat="1" ht="51.75" customHeight="1">
      <c r="A222" s="16" t="s">
        <v>206</v>
      </c>
      <c r="B222" s="17" t="s">
        <v>75</v>
      </c>
      <c r="C222" s="17"/>
      <c r="D222" s="13">
        <f t="shared" ref="D222:E222" si="47">D223+D229+D235+D239</f>
        <v>1235736.24</v>
      </c>
      <c r="E222" s="13">
        <f t="shared" si="47"/>
        <v>1255002.77</v>
      </c>
    </row>
    <row r="223" spans="1:5" s="3" customFormat="1" ht="49.5" customHeight="1">
      <c r="A223" s="16" t="s">
        <v>207</v>
      </c>
      <c r="B223" s="17" t="s">
        <v>76</v>
      </c>
      <c r="C223" s="17"/>
      <c r="D223" s="13">
        <f t="shared" ref="D223:E223" si="48">D224</f>
        <v>135000</v>
      </c>
      <c r="E223" s="13">
        <f t="shared" si="48"/>
        <v>135000</v>
      </c>
    </row>
    <row r="224" spans="1:5" ht="49.5" customHeight="1">
      <c r="A224" s="18" t="s">
        <v>208</v>
      </c>
      <c r="B224" s="19" t="s">
        <v>77</v>
      </c>
      <c r="C224" s="19"/>
      <c r="D224" s="14">
        <f t="shared" ref="D224:E224" si="49">SUM(D225:D228)</f>
        <v>135000</v>
      </c>
      <c r="E224" s="14">
        <f t="shared" si="49"/>
        <v>135000</v>
      </c>
    </row>
    <row r="225" spans="1:5" s="4" customFormat="1" ht="75">
      <c r="A225" s="11" t="s">
        <v>289</v>
      </c>
      <c r="B225" s="12" t="s">
        <v>78</v>
      </c>
      <c r="C225" s="12">
        <v>800</v>
      </c>
      <c r="D225" s="5">
        <v>45000</v>
      </c>
      <c r="E225" s="5">
        <v>45000</v>
      </c>
    </row>
    <row r="226" spans="1:5" s="4" customFormat="1" ht="104.25" customHeight="1">
      <c r="A226" s="11" t="s">
        <v>290</v>
      </c>
      <c r="B226" s="12" t="s">
        <v>79</v>
      </c>
      <c r="C226" s="12">
        <v>800</v>
      </c>
      <c r="D226" s="5">
        <v>45000</v>
      </c>
      <c r="E226" s="5">
        <v>45000</v>
      </c>
    </row>
    <row r="227" spans="1:5" s="3" customFormat="1" ht="98.25" customHeight="1">
      <c r="A227" s="11" t="s">
        <v>291</v>
      </c>
      <c r="B227" s="12" t="s">
        <v>292</v>
      </c>
      <c r="C227" s="12">
        <v>800</v>
      </c>
      <c r="D227" s="5">
        <v>20000</v>
      </c>
      <c r="E227" s="5">
        <v>20000</v>
      </c>
    </row>
    <row r="228" spans="1:5" ht="84" customHeight="1">
      <c r="A228" s="11" t="s">
        <v>293</v>
      </c>
      <c r="B228" s="12" t="s">
        <v>294</v>
      </c>
      <c r="C228" s="12">
        <v>800</v>
      </c>
      <c r="D228" s="5">
        <v>25000</v>
      </c>
      <c r="E228" s="5">
        <v>25000</v>
      </c>
    </row>
    <row r="229" spans="1:5" ht="56.25">
      <c r="A229" s="16" t="s">
        <v>209</v>
      </c>
      <c r="B229" s="17" t="s">
        <v>80</v>
      </c>
      <c r="C229" s="17"/>
      <c r="D229" s="13">
        <f t="shared" ref="D229:E229" si="50">D230</f>
        <v>546736.24</v>
      </c>
      <c r="E229" s="13">
        <f t="shared" si="50"/>
        <v>566002.77</v>
      </c>
    </row>
    <row r="230" spans="1:5" s="3" customFormat="1" ht="52.5" customHeight="1">
      <c r="A230" s="18" t="s">
        <v>210</v>
      </c>
      <c r="B230" s="19" t="s">
        <v>81</v>
      </c>
      <c r="C230" s="19"/>
      <c r="D230" s="14">
        <f>SUM(D231:D234)</f>
        <v>546736.24</v>
      </c>
      <c r="E230" s="14">
        <f>SUM(E231:E234)</f>
        <v>566002.77</v>
      </c>
    </row>
    <row r="231" spans="1:5" s="4" customFormat="1" ht="93" customHeight="1">
      <c r="A231" s="11" t="s">
        <v>407</v>
      </c>
      <c r="B231" s="12" t="s">
        <v>387</v>
      </c>
      <c r="C231" s="12">
        <v>200</v>
      </c>
      <c r="D231" s="5">
        <v>60000</v>
      </c>
      <c r="E231" s="5">
        <v>60000</v>
      </c>
    </row>
    <row r="232" spans="1:5" s="4" customFormat="1" ht="115.5" customHeight="1">
      <c r="A232" s="11" t="s">
        <v>389</v>
      </c>
      <c r="B232" s="12" t="s">
        <v>388</v>
      </c>
      <c r="C232" s="12">
        <v>200</v>
      </c>
      <c r="D232" s="5">
        <f>210000+1643.65</f>
        <v>211643.65</v>
      </c>
      <c r="E232" s="5">
        <f>210000+1783.63</f>
        <v>211783.63</v>
      </c>
    </row>
    <row r="233" spans="1:5" s="4" customFormat="1" ht="63.75" customHeight="1">
      <c r="A233" s="11" t="s">
        <v>519</v>
      </c>
      <c r="B233" s="12" t="s">
        <v>518</v>
      </c>
      <c r="C233" s="12">
        <v>200</v>
      </c>
      <c r="D233" s="5">
        <v>100000</v>
      </c>
      <c r="E233" s="5">
        <v>100000</v>
      </c>
    </row>
    <row r="234" spans="1:5" s="4" customFormat="1" ht="85.5" customHeight="1">
      <c r="A234" s="11" t="s">
        <v>568</v>
      </c>
      <c r="B234" s="12" t="s">
        <v>567</v>
      </c>
      <c r="C234" s="12">
        <v>200</v>
      </c>
      <c r="D234" s="5">
        <f>138967.22+1403.71+36001.66+363.65-1643.65</f>
        <v>175092.59</v>
      </c>
      <c r="E234" s="5">
        <f>172108.97+1738.47+21933.77+221.56-1783.63</f>
        <v>194219.13999999998</v>
      </c>
    </row>
    <row r="235" spans="1:5" s="3" customFormat="1" ht="85.5" customHeight="1">
      <c r="A235" s="16" t="s">
        <v>211</v>
      </c>
      <c r="B235" s="17" t="s">
        <v>82</v>
      </c>
      <c r="C235" s="17"/>
      <c r="D235" s="13">
        <f t="shared" ref="D235:E235" si="51">D236</f>
        <v>254000</v>
      </c>
      <c r="E235" s="13">
        <f t="shared" si="51"/>
        <v>254000</v>
      </c>
    </row>
    <row r="236" spans="1:5" ht="50.25" customHeight="1">
      <c r="A236" s="18" t="s">
        <v>212</v>
      </c>
      <c r="B236" s="19" t="s">
        <v>83</v>
      </c>
      <c r="C236" s="19"/>
      <c r="D236" s="14">
        <f t="shared" ref="D236:E236" si="52">SUM(D237:D238)</f>
        <v>254000</v>
      </c>
      <c r="E236" s="14">
        <f t="shared" si="52"/>
        <v>254000</v>
      </c>
    </row>
    <row r="237" spans="1:5" ht="118.5" customHeight="1">
      <c r="A237" s="20" t="s">
        <v>412</v>
      </c>
      <c r="B237" s="12" t="s">
        <v>295</v>
      </c>
      <c r="C237" s="12">
        <v>200</v>
      </c>
      <c r="D237" s="5">
        <v>154000</v>
      </c>
      <c r="E237" s="5">
        <v>154000</v>
      </c>
    </row>
    <row r="238" spans="1:5" ht="79.5" customHeight="1">
      <c r="A238" s="20" t="s">
        <v>520</v>
      </c>
      <c r="B238" s="12" t="s">
        <v>529</v>
      </c>
      <c r="C238" s="12">
        <v>200</v>
      </c>
      <c r="D238" s="5">
        <v>100000</v>
      </c>
      <c r="E238" s="5">
        <v>100000</v>
      </c>
    </row>
    <row r="239" spans="1:5" s="3" customFormat="1" ht="98.25" customHeight="1">
      <c r="A239" s="23" t="s">
        <v>418</v>
      </c>
      <c r="B239" s="17" t="s">
        <v>419</v>
      </c>
      <c r="C239" s="12"/>
      <c r="D239" s="13">
        <f t="shared" ref="D239:E239" si="53">D240</f>
        <v>300000</v>
      </c>
      <c r="E239" s="13">
        <f t="shared" si="53"/>
        <v>300000</v>
      </c>
    </row>
    <row r="240" spans="1:5" ht="102.75" customHeight="1">
      <c r="A240" s="21" t="s">
        <v>408</v>
      </c>
      <c r="B240" s="19" t="s">
        <v>420</v>
      </c>
      <c r="C240" s="12"/>
      <c r="D240" s="14">
        <f t="shared" ref="D240:E240" si="54">SUM(D241:D242)</f>
        <v>300000</v>
      </c>
      <c r="E240" s="14">
        <f t="shared" si="54"/>
        <v>300000</v>
      </c>
    </row>
    <row r="241" spans="1:5" ht="96.75" customHeight="1">
      <c r="A241" s="11" t="s">
        <v>390</v>
      </c>
      <c r="B241" s="12" t="s">
        <v>421</v>
      </c>
      <c r="C241" s="12">
        <v>200</v>
      </c>
      <c r="D241" s="5">
        <v>200000</v>
      </c>
      <c r="E241" s="5">
        <v>200000</v>
      </c>
    </row>
    <row r="242" spans="1:5" ht="75.75" customHeight="1">
      <c r="A242" s="11" t="s">
        <v>391</v>
      </c>
      <c r="B242" s="12" t="s">
        <v>422</v>
      </c>
      <c r="C242" s="12">
        <v>200</v>
      </c>
      <c r="D242" s="5">
        <v>100000</v>
      </c>
      <c r="E242" s="5">
        <v>100000</v>
      </c>
    </row>
    <row r="243" spans="1:5" ht="83.25" customHeight="1">
      <c r="A243" s="16" t="s">
        <v>413</v>
      </c>
      <c r="B243" s="17" t="s">
        <v>84</v>
      </c>
      <c r="C243" s="17"/>
      <c r="D243" s="13">
        <f t="shared" ref="D243:E244" si="55">D244</f>
        <v>110000</v>
      </c>
      <c r="E243" s="13">
        <f t="shared" si="55"/>
        <v>110000</v>
      </c>
    </row>
    <row r="244" spans="1:5" s="4" customFormat="1" ht="66.75" customHeight="1">
      <c r="A244" s="16" t="s">
        <v>213</v>
      </c>
      <c r="B244" s="17" t="s">
        <v>85</v>
      </c>
      <c r="C244" s="17"/>
      <c r="D244" s="13">
        <f t="shared" si="55"/>
        <v>110000</v>
      </c>
      <c r="E244" s="13">
        <f t="shared" si="55"/>
        <v>110000</v>
      </c>
    </row>
    <row r="245" spans="1:5" s="4" customFormat="1" ht="65.25" customHeight="1">
      <c r="A245" s="18" t="s">
        <v>214</v>
      </c>
      <c r="B245" s="19" t="s">
        <v>86</v>
      </c>
      <c r="C245" s="19"/>
      <c r="D245" s="14">
        <f t="shared" ref="D245:E245" si="56">SUM(D246:D246)</f>
        <v>110000</v>
      </c>
      <c r="E245" s="14">
        <f t="shared" si="56"/>
        <v>110000</v>
      </c>
    </row>
    <row r="246" spans="1:5" s="3" customFormat="1" ht="96" customHeight="1">
      <c r="A246" s="20" t="s">
        <v>336</v>
      </c>
      <c r="B246" s="12" t="s">
        <v>87</v>
      </c>
      <c r="C246" s="12">
        <v>600</v>
      </c>
      <c r="D246" s="5">
        <v>110000</v>
      </c>
      <c r="E246" s="5">
        <v>110000</v>
      </c>
    </row>
    <row r="247" spans="1:5" ht="103.5" customHeight="1">
      <c r="A247" s="16" t="s">
        <v>89</v>
      </c>
      <c r="B247" s="17" t="s">
        <v>88</v>
      </c>
      <c r="C247" s="17"/>
      <c r="D247" s="13">
        <f>D248+D256</f>
        <v>234800</v>
      </c>
      <c r="E247" s="13">
        <f>E248+E256</f>
        <v>234800</v>
      </c>
    </row>
    <row r="248" spans="1:5" ht="85.5" customHeight="1">
      <c r="A248" s="16" t="s">
        <v>162</v>
      </c>
      <c r="B248" s="17" t="s">
        <v>90</v>
      </c>
      <c r="C248" s="17"/>
      <c r="D248" s="13">
        <f>D249+D252</f>
        <v>80000</v>
      </c>
      <c r="E248" s="13">
        <f>E249+E252</f>
        <v>80000</v>
      </c>
    </row>
    <row r="249" spans="1:5" ht="70.5" customHeight="1">
      <c r="A249" s="18" t="s">
        <v>92</v>
      </c>
      <c r="B249" s="19" t="s">
        <v>91</v>
      </c>
      <c r="C249" s="19"/>
      <c r="D249" s="14">
        <f>SUM(D250:D251)</f>
        <v>20000</v>
      </c>
      <c r="E249" s="14">
        <f>SUM(E250:E251)</f>
        <v>20000</v>
      </c>
    </row>
    <row r="250" spans="1:5" s="4" customFormat="1" ht="79.5" customHeight="1">
      <c r="A250" s="20" t="s">
        <v>159</v>
      </c>
      <c r="B250" s="12" t="s">
        <v>93</v>
      </c>
      <c r="C250" s="12">
        <v>200</v>
      </c>
      <c r="D250" s="5">
        <v>10000</v>
      </c>
      <c r="E250" s="5">
        <v>10000</v>
      </c>
    </row>
    <row r="251" spans="1:5" s="4" customFormat="1" ht="87.75" customHeight="1">
      <c r="A251" s="20" t="s">
        <v>598</v>
      </c>
      <c r="B251" s="12" t="s">
        <v>94</v>
      </c>
      <c r="C251" s="12">
        <v>600</v>
      </c>
      <c r="D251" s="5">
        <v>10000</v>
      </c>
      <c r="E251" s="5">
        <v>10000</v>
      </c>
    </row>
    <row r="252" spans="1:5" ht="67.5" customHeight="1">
      <c r="A252" s="18" t="s">
        <v>96</v>
      </c>
      <c r="B252" s="19" t="s">
        <v>95</v>
      </c>
      <c r="C252" s="19"/>
      <c r="D252" s="14">
        <f t="shared" ref="D252:E252" si="57">SUM(D253:D255)</f>
        <v>60000</v>
      </c>
      <c r="E252" s="14">
        <f t="shared" si="57"/>
        <v>60000</v>
      </c>
    </row>
    <row r="253" spans="1:5" ht="69" customHeight="1">
      <c r="A253" s="20" t="s">
        <v>169</v>
      </c>
      <c r="B253" s="12" t="s">
        <v>97</v>
      </c>
      <c r="C253" s="12">
        <v>200</v>
      </c>
      <c r="D253" s="5">
        <v>30000</v>
      </c>
      <c r="E253" s="5">
        <v>30000</v>
      </c>
    </row>
    <row r="254" spans="1:5" ht="71.25" customHeight="1">
      <c r="A254" s="20" t="s">
        <v>160</v>
      </c>
      <c r="B254" s="12" t="s">
        <v>98</v>
      </c>
      <c r="C254" s="12">
        <v>200</v>
      </c>
      <c r="D254" s="5">
        <v>10000</v>
      </c>
      <c r="E254" s="5">
        <v>10000</v>
      </c>
    </row>
    <row r="255" spans="1:5" ht="83.25" customHeight="1">
      <c r="A255" s="20" t="s">
        <v>536</v>
      </c>
      <c r="B255" s="12" t="s">
        <v>98</v>
      </c>
      <c r="C255" s="12">
        <v>600</v>
      </c>
      <c r="D255" s="5">
        <v>20000</v>
      </c>
      <c r="E255" s="5">
        <v>20000</v>
      </c>
    </row>
    <row r="256" spans="1:5" s="3" customFormat="1" ht="128.25" customHeight="1">
      <c r="A256" s="16" t="s">
        <v>337</v>
      </c>
      <c r="B256" s="17" t="s">
        <v>99</v>
      </c>
      <c r="C256" s="17"/>
      <c r="D256" s="13">
        <f t="shared" ref="D256:E257" si="58">D257</f>
        <v>154800</v>
      </c>
      <c r="E256" s="13">
        <f t="shared" si="58"/>
        <v>154800</v>
      </c>
    </row>
    <row r="257" spans="1:5" ht="53.25" customHeight="1">
      <c r="A257" s="18" t="s">
        <v>338</v>
      </c>
      <c r="B257" s="19" t="s">
        <v>100</v>
      </c>
      <c r="C257" s="19"/>
      <c r="D257" s="14">
        <f t="shared" si="58"/>
        <v>154800</v>
      </c>
      <c r="E257" s="14">
        <f t="shared" si="58"/>
        <v>154800</v>
      </c>
    </row>
    <row r="258" spans="1:5" ht="134.25" customHeight="1">
      <c r="A258" s="20" t="s">
        <v>339</v>
      </c>
      <c r="B258" s="12" t="s">
        <v>101</v>
      </c>
      <c r="C258" s="12">
        <v>600</v>
      </c>
      <c r="D258" s="5">
        <v>154800</v>
      </c>
      <c r="E258" s="5">
        <v>154800</v>
      </c>
    </row>
    <row r="259" spans="1:5" ht="75" customHeight="1">
      <c r="A259" s="16" t="s">
        <v>215</v>
      </c>
      <c r="B259" s="17" t="s">
        <v>102</v>
      </c>
      <c r="C259" s="17"/>
      <c r="D259" s="13">
        <f t="shared" ref="D259:E259" si="59">D260+D279+D287+D275</f>
        <v>53414102.07</v>
      </c>
      <c r="E259" s="13">
        <f t="shared" si="59"/>
        <v>53414102.07</v>
      </c>
    </row>
    <row r="260" spans="1:5" ht="93" customHeight="1">
      <c r="A260" s="16" t="s">
        <v>216</v>
      </c>
      <c r="B260" s="17" t="s">
        <v>103</v>
      </c>
      <c r="C260" s="17"/>
      <c r="D260" s="13">
        <f t="shared" ref="D260:E260" si="60">D261+D263+D267+D272</f>
        <v>46409687.420000002</v>
      </c>
      <c r="E260" s="13">
        <f t="shared" si="60"/>
        <v>46409687.420000002</v>
      </c>
    </row>
    <row r="261" spans="1:5" s="4" customFormat="1" ht="63" customHeight="1">
      <c r="A261" s="18" t="s">
        <v>105</v>
      </c>
      <c r="B261" s="19" t="s">
        <v>104</v>
      </c>
      <c r="C261" s="19"/>
      <c r="D261" s="14">
        <f t="shared" ref="D261:E261" si="61">D262</f>
        <v>1426421</v>
      </c>
      <c r="E261" s="14">
        <f t="shared" si="61"/>
        <v>1426421</v>
      </c>
    </row>
    <row r="262" spans="1:5" s="3" customFormat="1" ht="98.25" customHeight="1">
      <c r="A262" s="20" t="s">
        <v>140</v>
      </c>
      <c r="B262" s="12" t="s">
        <v>106</v>
      </c>
      <c r="C262" s="12">
        <v>100</v>
      </c>
      <c r="D262" s="5">
        <v>1426421</v>
      </c>
      <c r="E262" s="5">
        <v>1426421</v>
      </c>
    </row>
    <row r="263" spans="1:5" ht="74.25" customHeight="1">
      <c r="A263" s="18" t="s">
        <v>217</v>
      </c>
      <c r="B263" s="19" t="s">
        <v>107</v>
      </c>
      <c r="C263" s="19"/>
      <c r="D263" s="14">
        <f t="shared" ref="D263:E263" si="62">SUM(D264:D266)</f>
        <v>44315446.07</v>
      </c>
      <c r="E263" s="14">
        <f t="shared" si="62"/>
        <v>44315446.07</v>
      </c>
    </row>
    <row r="264" spans="1:5" ht="131.25">
      <c r="A264" s="20" t="s">
        <v>218</v>
      </c>
      <c r="B264" s="12" t="s">
        <v>108</v>
      </c>
      <c r="C264" s="12">
        <v>100</v>
      </c>
      <c r="D264" s="5">
        <v>42262015.649999999</v>
      </c>
      <c r="E264" s="5">
        <v>42262015.649999999</v>
      </c>
    </row>
    <row r="265" spans="1:5" s="4" customFormat="1" ht="75">
      <c r="A265" s="20" t="s">
        <v>414</v>
      </c>
      <c r="B265" s="12" t="s">
        <v>108</v>
      </c>
      <c r="C265" s="12">
        <v>200</v>
      </c>
      <c r="D265" s="5">
        <v>1947430.42</v>
      </c>
      <c r="E265" s="5">
        <v>1947430.42</v>
      </c>
    </row>
    <row r="266" spans="1:5" s="3" customFormat="1" ht="75">
      <c r="A266" s="20" t="s">
        <v>219</v>
      </c>
      <c r="B266" s="12" t="s">
        <v>108</v>
      </c>
      <c r="C266" s="12">
        <v>800</v>
      </c>
      <c r="D266" s="5">
        <v>106000</v>
      </c>
      <c r="E266" s="5">
        <v>106000</v>
      </c>
    </row>
    <row r="267" spans="1:5" s="4" customFormat="1" ht="56.25" customHeight="1">
      <c r="A267" s="18" t="s">
        <v>220</v>
      </c>
      <c r="B267" s="19" t="s">
        <v>109</v>
      </c>
      <c r="C267" s="19"/>
      <c r="D267" s="14">
        <f>SUM(D268:D271)</f>
        <v>72500</v>
      </c>
      <c r="E267" s="14">
        <f>SUM(E268:E271)</f>
        <v>72500</v>
      </c>
    </row>
    <row r="268" spans="1:5" s="4" customFormat="1" ht="93" customHeight="1">
      <c r="A268" s="20" t="s">
        <v>221</v>
      </c>
      <c r="B268" s="12" t="s">
        <v>110</v>
      </c>
      <c r="C268" s="12">
        <v>200</v>
      </c>
      <c r="D268" s="5">
        <v>8000</v>
      </c>
      <c r="E268" s="5">
        <v>8000</v>
      </c>
    </row>
    <row r="269" spans="1:5" s="3" customFormat="1" ht="125.25" customHeight="1">
      <c r="A269" s="26" t="s">
        <v>222</v>
      </c>
      <c r="B269" s="12" t="s">
        <v>136</v>
      </c>
      <c r="C269" s="12">
        <v>200</v>
      </c>
      <c r="D269" s="14">
        <v>54000</v>
      </c>
      <c r="E269" s="14">
        <v>54000</v>
      </c>
    </row>
    <row r="270" spans="1:5" ht="102.75" customHeight="1">
      <c r="A270" s="20" t="s">
        <v>223</v>
      </c>
      <c r="B270" s="12" t="s">
        <v>111</v>
      </c>
      <c r="C270" s="12">
        <v>200</v>
      </c>
      <c r="D270" s="5">
        <v>1500</v>
      </c>
      <c r="E270" s="5">
        <v>1500</v>
      </c>
    </row>
    <row r="271" spans="1:5" ht="72.75" customHeight="1">
      <c r="A271" s="20" t="s">
        <v>558</v>
      </c>
      <c r="B271" s="12" t="s">
        <v>557</v>
      </c>
      <c r="C271" s="12">
        <v>200</v>
      </c>
      <c r="D271" s="5">
        <v>9000</v>
      </c>
      <c r="E271" s="5">
        <v>9000</v>
      </c>
    </row>
    <row r="272" spans="1:5" ht="66" customHeight="1">
      <c r="A272" s="18" t="s">
        <v>113</v>
      </c>
      <c r="B272" s="19" t="s">
        <v>112</v>
      </c>
      <c r="C272" s="19"/>
      <c r="D272" s="14">
        <f>SUM(D273:D278)</f>
        <v>595320.35</v>
      </c>
      <c r="E272" s="14">
        <f>SUM(E273:E278)</f>
        <v>595320.35</v>
      </c>
    </row>
    <row r="273" spans="1:6" ht="89.25" customHeight="1">
      <c r="A273" s="20" t="s">
        <v>167</v>
      </c>
      <c r="B273" s="12" t="s">
        <v>114</v>
      </c>
      <c r="C273" s="12">
        <v>200</v>
      </c>
      <c r="D273" s="5">
        <v>11125.5</v>
      </c>
      <c r="E273" s="5">
        <v>11125.5</v>
      </c>
    </row>
    <row r="274" spans="1:6" ht="146.25" customHeight="1">
      <c r="A274" s="20" t="s">
        <v>168</v>
      </c>
      <c r="B274" s="12" t="s">
        <v>115</v>
      </c>
      <c r="C274" s="12">
        <v>100</v>
      </c>
      <c r="D274" s="5">
        <v>487530.12</v>
      </c>
      <c r="E274" s="5">
        <v>487530.12</v>
      </c>
      <c r="F274" s="31"/>
    </row>
    <row r="275" spans="1:6" ht="130.5" hidden="1" customHeight="1">
      <c r="A275" s="23" t="s">
        <v>530</v>
      </c>
      <c r="B275" s="17" t="s">
        <v>531</v>
      </c>
      <c r="C275" s="12"/>
      <c r="D275" s="13">
        <f t="shared" ref="D275:E276" si="63">D276</f>
        <v>0</v>
      </c>
      <c r="E275" s="13">
        <f t="shared" si="63"/>
        <v>0</v>
      </c>
    </row>
    <row r="276" spans="1:6" ht="98.25" hidden="1" customHeight="1">
      <c r="A276" s="18" t="s">
        <v>532</v>
      </c>
      <c r="B276" s="19" t="s">
        <v>533</v>
      </c>
      <c r="C276" s="12"/>
      <c r="D276" s="14">
        <f t="shared" si="63"/>
        <v>0</v>
      </c>
      <c r="E276" s="14">
        <f t="shared" si="63"/>
        <v>0</v>
      </c>
    </row>
    <row r="277" spans="1:6" ht="110.25" hidden="1" customHeight="1">
      <c r="A277" s="20" t="s">
        <v>534</v>
      </c>
      <c r="B277" s="12" t="s">
        <v>535</v>
      </c>
      <c r="C277" s="12">
        <v>600</v>
      </c>
      <c r="D277" s="5">
        <v>0</v>
      </c>
      <c r="E277" s="5">
        <v>0</v>
      </c>
    </row>
    <row r="278" spans="1:6" ht="92.25" customHeight="1">
      <c r="A278" s="20" t="s">
        <v>569</v>
      </c>
      <c r="B278" s="12" t="s">
        <v>115</v>
      </c>
      <c r="C278" s="12">
        <v>200</v>
      </c>
      <c r="D278" s="5">
        <v>96664.73</v>
      </c>
      <c r="E278" s="5">
        <v>96664.73</v>
      </c>
    </row>
    <row r="279" spans="1:6" ht="56.25">
      <c r="A279" s="23" t="s">
        <v>296</v>
      </c>
      <c r="B279" s="17" t="s">
        <v>297</v>
      </c>
      <c r="C279" s="17"/>
      <c r="D279" s="13">
        <f t="shared" ref="D279:E279" si="64">D280+D284</f>
        <v>320404</v>
      </c>
      <c r="E279" s="13">
        <f t="shared" si="64"/>
        <v>320404</v>
      </c>
    </row>
    <row r="280" spans="1:6" ht="68.25" customHeight="1">
      <c r="A280" s="21" t="s">
        <v>298</v>
      </c>
      <c r="B280" s="19" t="s">
        <v>299</v>
      </c>
      <c r="C280" s="19"/>
      <c r="D280" s="14">
        <f>SUM(D281:D283)</f>
        <v>120404</v>
      </c>
      <c r="E280" s="14">
        <f t="shared" ref="E280" si="65">SUM(E281:E283)</f>
        <v>120404</v>
      </c>
    </row>
    <row r="281" spans="1:6" s="3" customFormat="1" ht="105.75" customHeight="1">
      <c r="A281" s="11" t="s">
        <v>300</v>
      </c>
      <c r="B281" s="12" t="s">
        <v>301</v>
      </c>
      <c r="C281" s="12">
        <v>200</v>
      </c>
      <c r="D281" s="5">
        <v>40450</v>
      </c>
      <c r="E281" s="5">
        <v>40450</v>
      </c>
    </row>
    <row r="282" spans="1:6" ht="122.25" customHeight="1">
      <c r="A282" s="11" t="s">
        <v>302</v>
      </c>
      <c r="B282" s="12" t="s">
        <v>303</v>
      </c>
      <c r="C282" s="12">
        <v>200</v>
      </c>
      <c r="D282" s="5">
        <v>65000</v>
      </c>
      <c r="E282" s="5">
        <v>65000</v>
      </c>
    </row>
    <row r="283" spans="1:6" s="3" customFormat="1" ht="99.75" customHeight="1">
      <c r="A283" s="11" t="s">
        <v>304</v>
      </c>
      <c r="B283" s="12" t="s">
        <v>305</v>
      </c>
      <c r="C283" s="12">
        <v>200</v>
      </c>
      <c r="D283" s="5">
        <v>14954</v>
      </c>
      <c r="E283" s="5">
        <v>14954</v>
      </c>
    </row>
    <row r="284" spans="1:6" ht="45.75" customHeight="1">
      <c r="A284" s="21" t="s">
        <v>306</v>
      </c>
      <c r="B284" s="19" t="s">
        <v>307</v>
      </c>
      <c r="C284" s="12"/>
      <c r="D284" s="14">
        <f t="shared" ref="D284:E284" si="66">SUM(D285:D286)</f>
        <v>200000</v>
      </c>
      <c r="E284" s="14">
        <f t="shared" si="66"/>
        <v>200000</v>
      </c>
    </row>
    <row r="285" spans="1:6" ht="82.5" customHeight="1">
      <c r="A285" s="11" t="s">
        <v>308</v>
      </c>
      <c r="B285" s="12" t="s">
        <v>309</v>
      </c>
      <c r="C285" s="12">
        <v>200</v>
      </c>
      <c r="D285" s="5">
        <v>150000</v>
      </c>
      <c r="E285" s="5">
        <v>150000</v>
      </c>
    </row>
    <row r="286" spans="1:6" ht="67.5" customHeight="1">
      <c r="A286" s="11" t="s">
        <v>437</v>
      </c>
      <c r="B286" s="12" t="s">
        <v>436</v>
      </c>
      <c r="C286" s="12">
        <v>200</v>
      </c>
      <c r="D286" s="5">
        <v>50000</v>
      </c>
      <c r="E286" s="5">
        <v>50000</v>
      </c>
    </row>
    <row r="287" spans="1:6" ht="95.25" customHeight="1">
      <c r="A287" s="23" t="s">
        <v>454</v>
      </c>
      <c r="B287" s="17" t="s">
        <v>455</v>
      </c>
      <c r="C287" s="17"/>
      <c r="D287" s="13">
        <f t="shared" ref="D287:E287" si="67">D288</f>
        <v>6684010.6500000004</v>
      </c>
      <c r="E287" s="13">
        <f t="shared" si="67"/>
        <v>6684010.6500000004</v>
      </c>
    </row>
    <row r="288" spans="1:6" ht="51.75" customHeight="1">
      <c r="A288" s="21" t="s">
        <v>456</v>
      </c>
      <c r="B288" s="19" t="s">
        <v>457</v>
      </c>
      <c r="C288" s="19"/>
      <c r="D288" s="14">
        <f t="shared" ref="D288:E288" si="68">SUM(D289:D290)</f>
        <v>6684010.6500000004</v>
      </c>
      <c r="E288" s="14">
        <f t="shared" si="68"/>
        <v>6684010.6500000004</v>
      </c>
    </row>
    <row r="289" spans="1:5" ht="165.75" customHeight="1">
      <c r="A289" s="11" t="s">
        <v>458</v>
      </c>
      <c r="B289" s="12" t="s">
        <v>459</v>
      </c>
      <c r="C289" s="12">
        <v>100</v>
      </c>
      <c r="D289" s="5">
        <v>6164010.6500000004</v>
      </c>
      <c r="E289" s="5">
        <v>6164010.6500000004</v>
      </c>
    </row>
    <row r="290" spans="1:5" ht="102.75" customHeight="1">
      <c r="A290" s="11" t="s">
        <v>460</v>
      </c>
      <c r="B290" s="12" t="s">
        <v>459</v>
      </c>
      <c r="C290" s="12">
        <v>200</v>
      </c>
      <c r="D290" s="5">
        <v>520000</v>
      </c>
      <c r="E290" s="5">
        <v>520000</v>
      </c>
    </row>
    <row r="291" spans="1:5" ht="82.5" customHeight="1">
      <c r="A291" s="16" t="s">
        <v>117</v>
      </c>
      <c r="B291" s="17" t="s">
        <v>116</v>
      </c>
      <c r="C291" s="17"/>
      <c r="D291" s="13">
        <f>D292+D297+D301</f>
        <v>119400</v>
      </c>
      <c r="E291" s="13">
        <f>E292+E297+E301</f>
        <v>119400</v>
      </c>
    </row>
    <row r="292" spans="1:5" ht="67.5" customHeight="1">
      <c r="A292" s="16" t="s">
        <v>119</v>
      </c>
      <c r="B292" s="17" t="s">
        <v>118</v>
      </c>
      <c r="C292" s="17"/>
      <c r="D292" s="13">
        <f t="shared" ref="D292:E292" si="69">D293</f>
        <v>89400</v>
      </c>
      <c r="E292" s="13">
        <f t="shared" si="69"/>
        <v>89400</v>
      </c>
    </row>
    <row r="293" spans="1:5" ht="44.25" customHeight="1">
      <c r="A293" s="18" t="s">
        <v>121</v>
      </c>
      <c r="B293" s="19" t="s">
        <v>120</v>
      </c>
      <c r="C293" s="19"/>
      <c r="D293" s="14">
        <f>SUM(D294:D296)</f>
        <v>89400</v>
      </c>
      <c r="E293" s="14">
        <f t="shared" ref="E293" si="70">SUM(E294:E296)</f>
        <v>89400</v>
      </c>
    </row>
    <row r="294" spans="1:5" s="3" customFormat="1" ht="75">
      <c r="A294" s="20" t="s">
        <v>397</v>
      </c>
      <c r="B294" s="12" t="s">
        <v>398</v>
      </c>
      <c r="C294" s="12">
        <v>200</v>
      </c>
      <c r="D294" s="5">
        <f>64400-35000</f>
        <v>29400</v>
      </c>
      <c r="E294" s="5">
        <f>64400-35000</f>
        <v>29400</v>
      </c>
    </row>
    <row r="295" spans="1:5" ht="75">
      <c r="A295" s="20" t="s">
        <v>399</v>
      </c>
      <c r="B295" s="12" t="s">
        <v>398</v>
      </c>
      <c r="C295" s="12">
        <v>600</v>
      </c>
      <c r="D295" s="5">
        <f>10000+35000</f>
        <v>45000</v>
      </c>
      <c r="E295" s="5">
        <f>10000+35000</f>
        <v>45000</v>
      </c>
    </row>
    <row r="296" spans="1:5" ht="75">
      <c r="A296" s="20" t="s">
        <v>462</v>
      </c>
      <c r="B296" s="12" t="s">
        <v>463</v>
      </c>
      <c r="C296" s="12">
        <v>200</v>
      </c>
      <c r="D296" s="5">
        <v>15000</v>
      </c>
      <c r="E296" s="5">
        <v>15000</v>
      </c>
    </row>
    <row r="297" spans="1:5" s="4" customFormat="1" ht="37.5">
      <c r="A297" s="16" t="s">
        <v>123</v>
      </c>
      <c r="B297" s="17" t="s">
        <v>122</v>
      </c>
      <c r="C297" s="17"/>
      <c r="D297" s="13">
        <f t="shared" ref="D297:E297" si="71">D298</f>
        <v>20000</v>
      </c>
      <c r="E297" s="13">
        <f t="shared" si="71"/>
        <v>20000</v>
      </c>
    </row>
    <row r="298" spans="1:5" s="4" customFormat="1" ht="47.25" customHeight="1">
      <c r="A298" s="18" t="s">
        <v>415</v>
      </c>
      <c r="B298" s="19" t="s">
        <v>124</v>
      </c>
      <c r="C298" s="19"/>
      <c r="D298" s="14">
        <f>SUM(D299:D300)</f>
        <v>20000</v>
      </c>
      <c r="E298" s="14">
        <f>SUM(E299:E300)</f>
        <v>20000</v>
      </c>
    </row>
    <row r="299" spans="1:5" s="3" customFormat="1" ht="103.5" customHeight="1">
      <c r="A299" s="20" t="s">
        <v>161</v>
      </c>
      <c r="B299" s="12" t="s">
        <v>125</v>
      </c>
      <c r="C299" s="12">
        <v>200</v>
      </c>
      <c r="D299" s="5">
        <v>10000</v>
      </c>
      <c r="E299" s="5">
        <v>10000</v>
      </c>
    </row>
    <row r="300" spans="1:5" ht="100.5" customHeight="1">
      <c r="A300" s="20" t="s">
        <v>599</v>
      </c>
      <c r="B300" s="12" t="s">
        <v>400</v>
      </c>
      <c r="C300" s="12">
        <v>600</v>
      </c>
      <c r="D300" s="5">
        <v>10000</v>
      </c>
      <c r="E300" s="5">
        <v>10000</v>
      </c>
    </row>
    <row r="301" spans="1:5" ht="46.5" customHeight="1">
      <c r="A301" s="16" t="s">
        <v>401</v>
      </c>
      <c r="B301" s="17" t="s">
        <v>402</v>
      </c>
      <c r="C301" s="17"/>
      <c r="D301" s="13">
        <f t="shared" ref="D301:E301" si="72">D302</f>
        <v>10000</v>
      </c>
      <c r="E301" s="13">
        <f t="shared" si="72"/>
        <v>10000</v>
      </c>
    </row>
    <row r="302" spans="1:5" ht="48.75" customHeight="1">
      <c r="A302" s="18" t="s">
        <v>403</v>
      </c>
      <c r="B302" s="19" t="s">
        <v>404</v>
      </c>
      <c r="C302" s="19"/>
      <c r="D302" s="14">
        <f>SUM(D303:D304)</f>
        <v>10000</v>
      </c>
      <c r="E302" s="14">
        <f>SUM(E303:E304)</f>
        <v>10000</v>
      </c>
    </row>
    <row r="303" spans="1:5" ht="100.5" customHeight="1">
      <c r="A303" s="20" t="s">
        <v>405</v>
      </c>
      <c r="B303" s="12" t="s">
        <v>406</v>
      </c>
      <c r="C303" s="12">
        <v>200</v>
      </c>
      <c r="D303" s="5">
        <v>5000</v>
      </c>
      <c r="E303" s="5">
        <v>5000</v>
      </c>
    </row>
    <row r="304" spans="1:5" ht="91.5" customHeight="1">
      <c r="A304" s="20" t="s">
        <v>600</v>
      </c>
      <c r="B304" s="12" t="s">
        <v>406</v>
      </c>
      <c r="C304" s="12">
        <v>600</v>
      </c>
      <c r="D304" s="5">
        <v>5000</v>
      </c>
      <c r="E304" s="5">
        <v>5000</v>
      </c>
    </row>
    <row r="305" spans="1:5" s="3" customFormat="1" ht="93.75">
      <c r="A305" s="23" t="s">
        <v>328</v>
      </c>
      <c r="B305" s="17" t="s">
        <v>310</v>
      </c>
      <c r="C305" s="12"/>
      <c r="D305" s="13">
        <f t="shared" ref="D305:E305" si="73">D306</f>
        <v>13500</v>
      </c>
      <c r="E305" s="13">
        <f t="shared" si="73"/>
        <v>13500</v>
      </c>
    </row>
    <row r="306" spans="1:5" ht="47.25" customHeight="1">
      <c r="A306" s="16" t="s">
        <v>325</v>
      </c>
      <c r="B306" s="17" t="s">
        <v>311</v>
      </c>
      <c r="C306" s="17"/>
      <c r="D306" s="13">
        <f t="shared" ref="D306:E306" si="74">D307+D309</f>
        <v>13500</v>
      </c>
      <c r="E306" s="13">
        <f t="shared" si="74"/>
        <v>13500</v>
      </c>
    </row>
    <row r="307" spans="1:5" ht="63" customHeight="1">
      <c r="A307" s="21" t="s">
        <v>327</v>
      </c>
      <c r="B307" s="19" t="s">
        <v>312</v>
      </c>
      <c r="C307" s="12"/>
      <c r="D307" s="14">
        <f t="shared" ref="D307:E307" si="75">SUM(D308)</f>
        <v>12000</v>
      </c>
      <c r="E307" s="14">
        <f t="shared" si="75"/>
        <v>12000</v>
      </c>
    </row>
    <row r="308" spans="1:5" ht="104.25" customHeight="1">
      <c r="A308" s="11" t="s">
        <v>313</v>
      </c>
      <c r="B308" s="12" t="s">
        <v>314</v>
      </c>
      <c r="C308" s="12">
        <v>200</v>
      </c>
      <c r="D308" s="5">
        <v>12000</v>
      </c>
      <c r="E308" s="5">
        <v>12000</v>
      </c>
    </row>
    <row r="309" spans="1:5" ht="131.25">
      <c r="A309" s="21" t="s">
        <v>315</v>
      </c>
      <c r="B309" s="19" t="s">
        <v>316</v>
      </c>
      <c r="C309" s="12"/>
      <c r="D309" s="14">
        <f t="shared" ref="D309:E309" si="76">D310</f>
        <v>1500</v>
      </c>
      <c r="E309" s="14">
        <f t="shared" si="76"/>
        <v>1500</v>
      </c>
    </row>
    <row r="310" spans="1:5" s="4" customFormat="1" ht="120" customHeight="1">
      <c r="A310" s="11" t="s">
        <v>326</v>
      </c>
      <c r="B310" s="12" t="s">
        <v>317</v>
      </c>
      <c r="C310" s="12">
        <v>200</v>
      </c>
      <c r="D310" s="5">
        <v>1500</v>
      </c>
      <c r="E310" s="5">
        <v>1500</v>
      </c>
    </row>
    <row r="311" spans="1:5" ht="81" customHeight="1">
      <c r="A311" s="23" t="s">
        <v>340</v>
      </c>
      <c r="B311" s="17" t="s">
        <v>318</v>
      </c>
      <c r="C311" s="12"/>
      <c r="D311" s="13">
        <f t="shared" ref="D311:E311" si="77">D312+D315</f>
        <v>177260</v>
      </c>
      <c r="E311" s="13">
        <f t="shared" si="77"/>
        <v>177260</v>
      </c>
    </row>
    <row r="312" spans="1:5" ht="46.5" customHeight="1">
      <c r="A312" s="16" t="s">
        <v>196</v>
      </c>
      <c r="B312" s="17" t="s">
        <v>319</v>
      </c>
      <c r="C312" s="12"/>
      <c r="D312" s="13">
        <f t="shared" ref="D312:E312" si="78">D313</f>
        <v>140000</v>
      </c>
      <c r="E312" s="13">
        <f t="shared" si="78"/>
        <v>140000</v>
      </c>
    </row>
    <row r="313" spans="1:5" ht="45" customHeight="1">
      <c r="A313" s="18" t="s">
        <v>197</v>
      </c>
      <c r="B313" s="19" t="s">
        <v>320</v>
      </c>
      <c r="C313" s="12"/>
      <c r="D313" s="14">
        <f t="shared" ref="D313:E313" si="79">SUM(D314:D314)</f>
        <v>140000</v>
      </c>
      <c r="E313" s="14">
        <f t="shared" si="79"/>
        <v>140000</v>
      </c>
    </row>
    <row r="314" spans="1:5" ht="56.25">
      <c r="A314" s="20" t="s">
        <v>382</v>
      </c>
      <c r="B314" s="12" t="s">
        <v>438</v>
      </c>
      <c r="C314" s="12">
        <v>300</v>
      </c>
      <c r="D314" s="5">
        <v>140000</v>
      </c>
      <c r="E314" s="5">
        <v>140000</v>
      </c>
    </row>
    <row r="315" spans="1:5" ht="64.5" customHeight="1">
      <c r="A315" s="16" t="s">
        <v>198</v>
      </c>
      <c r="B315" s="17" t="s">
        <v>321</v>
      </c>
      <c r="C315" s="12"/>
      <c r="D315" s="13">
        <f t="shared" ref="D315:E315" si="80">D316</f>
        <v>37260</v>
      </c>
      <c r="E315" s="13">
        <f t="shared" si="80"/>
        <v>37260</v>
      </c>
    </row>
    <row r="316" spans="1:5" ht="63.75" customHeight="1">
      <c r="A316" s="18" t="s">
        <v>199</v>
      </c>
      <c r="B316" s="19" t="s">
        <v>322</v>
      </c>
      <c r="C316" s="12"/>
      <c r="D316" s="14">
        <f t="shared" ref="D316:E316" si="81">SUM(D317:D317)</f>
        <v>37260</v>
      </c>
      <c r="E316" s="14">
        <f t="shared" si="81"/>
        <v>37260</v>
      </c>
    </row>
    <row r="317" spans="1:5" ht="141" customHeight="1">
      <c r="A317" s="11" t="s">
        <v>416</v>
      </c>
      <c r="B317" s="12" t="s">
        <v>439</v>
      </c>
      <c r="C317" s="12">
        <v>300</v>
      </c>
      <c r="D317" s="5">
        <v>37260</v>
      </c>
      <c r="E317" s="5">
        <v>37260</v>
      </c>
    </row>
    <row r="318" spans="1:5" ht="84" customHeight="1">
      <c r="A318" s="23" t="s">
        <v>352</v>
      </c>
      <c r="B318" s="17" t="s">
        <v>355</v>
      </c>
      <c r="C318" s="17"/>
      <c r="D318" s="13">
        <f t="shared" ref="D318:E319" si="82">D319</f>
        <v>296900</v>
      </c>
      <c r="E318" s="13">
        <f t="shared" si="82"/>
        <v>296900</v>
      </c>
    </row>
    <row r="319" spans="1:5" ht="75.75" customHeight="1">
      <c r="A319" s="23" t="s">
        <v>353</v>
      </c>
      <c r="B319" s="17" t="s">
        <v>356</v>
      </c>
      <c r="C319" s="17"/>
      <c r="D319" s="13">
        <f t="shared" si="82"/>
        <v>296900</v>
      </c>
      <c r="E319" s="13">
        <f t="shared" si="82"/>
        <v>296900</v>
      </c>
    </row>
    <row r="320" spans="1:5" ht="52.5" customHeight="1">
      <c r="A320" s="21" t="s">
        <v>354</v>
      </c>
      <c r="B320" s="19" t="s">
        <v>357</v>
      </c>
      <c r="C320" s="19"/>
      <c r="D320" s="14">
        <f t="shared" ref="D320:E320" si="83">SUM(D321:D323)</f>
        <v>296900</v>
      </c>
      <c r="E320" s="14">
        <f t="shared" si="83"/>
        <v>296900</v>
      </c>
    </row>
    <row r="321" spans="1:5" ht="85.5" customHeight="1">
      <c r="A321" s="11" t="s">
        <v>360</v>
      </c>
      <c r="B321" s="12" t="s">
        <v>358</v>
      </c>
      <c r="C321" s="12">
        <v>200</v>
      </c>
      <c r="D321" s="5">
        <v>1000</v>
      </c>
      <c r="E321" s="5">
        <v>1000</v>
      </c>
    </row>
    <row r="322" spans="1:5" ht="90" customHeight="1">
      <c r="A322" s="11" t="s">
        <v>361</v>
      </c>
      <c r="B322" s="12" t="s">
        <v>359</v>
      </c>
      <c r="C322" s="12">
        <v>200</v>
      </c>
      <c r="D322" s="5">
        <f>202900-20000</f>
        <v>182900</v>
      </c>
      <c r="E322" s="5">
        <f>202900-20000</f>
        <v>182900</v>
      </c>
    </row>
    <row r="323" spans="1:5" ht="84" customHeight="1">
      <c r="A323" s="11" t="s">
        <v>362</v>
      </c>
      <c r="B323" s="12" t="s">
        <v>359</v>
      </c>
      <c r="C323" s="12">
        <v>600</v>
      </c>
      <c r="D323" s="5">
        <f>93000+20000</f>
        <v>113000</v>
      </c>
      <c r="E323" s="5">
        <f>93000+20000</f>
        <v>113000</v>
      </c>
    </row>
    <row r="324" spans="1:5" ht="49.5" customHeight="1">
      <c r="A324" s="23" t="s">
        <v>393</v>
      </c>
      <c r="B324" s="17" t="s">
        <v>394</v>
      </c>
      <c r="C324" s="12"/>
      <c r="D324" s="13">
        <f t="shared" ref="D324:E324" si="84">D325</f>
        <v>6502139.46</v>
      </c>
      <c r="E324" s="13">
        <f t="shared" si="84"/>
        <v>5990091.46</v>
      </c>
    </row>
    <row r="325" spans="1:5" s="4" customFormat="1" ht="94.5" customHeight="1">
      <c r="A325" s="16" t="s">
        <v>370</v>
      </c>
      <c r="B325" s="17" t="s">
        <v>126</v>
      </c>
      <c r="C325" s="17"/>
      <c r="D325" s="13">
        <f t="shared" ref="D325:E325" si="85">SUM(D326:D340)</f>
        <v>6502139.46</v>
      </c>
      <c r="E325" s="13">
        <f t="shared" si="85"/>
        <v>5990091.46</v>
      </c>
    </row>
    <row r="326" spans="1:5" s="4" customFormat="1" ht="123" customHeight="1">
      <c r="A326" s="20" t="s">
        <v>224</v>
      </c>
      <c r="B326" s="12" t="s">
        <v>127</v>
      </c>
      <c r="C326" s="12">
        <v>100</v>
      </c>
      <c r="D326" s="5">
        <v>1505913.32</v>
      </c>
      <c r="E326" s="5">
        <v>1505913.32</v>
      </c>
    </row>
    <row r="327" spans="1:5" s="4" customFormat="1" ht="81.75" customHeight="1">
      <c r="A327" s="20" t="s">
        <v>225</v>
      </c>
      <c r="B327" s="12" t="s">
        <v>127</v>
      </c>
      <c r="C327" s="12">
        <v>200</v>
      </c>
      <c r="D327" s="5">
        <v>395446</v>
      </c>
      <c r="E327" s="5">
        <v>395446</v>
      </c>
    </row>
    <row r="328" spans="1:5" ht="63.75" customHeight="1">
      <c r="A328" s="20" t="s">
        <v>226</v>
      </c>
      <c r="B328" s="12" t="s">
        <v>127</v>
      </c>
      <c r="C328" s="12">
        <v>800</v>
      </c>
      <c r="D328" s="5">
        <v>1000</v>
      </c>
      <c r="E328" s="5">
        <v>1000</v>
      </c>
    </row>
    <row r="329" spans="1:5" ht="141.75" customHeight="1">
      <c r="A329" s="20" t="s">
        <v>227</v>
      </c>
      <c r="B329" s="12" t="s">
        <v>128</v>
      </c>
      <c r="C329" s="12">
        <v>100</v>
      </c>
      <c r="D329" s="5">
        <v>48000</v>
      </c>
      <c r="E329" s="5">
        <v>48000</v>
      </c>
    </row>
    <row r="330" spans="1:5" ht="145.5" customHeight="1">
      <c r="A330" s="20" t="s">
        <v>141</v>
      </c>
      <c r="B330" s="12" t="s">
        <v>129</v>
      </c>
      <c r="C330" s="12">
        <v>100</v>
      </c>
      <c r="D330" s="5">
        <v>1485940.78</v>
      </c>
      <c r="E330" s="5">
        <v>1485940.78</v>
      </c>
    </row>
    <row r="331" spans="1:5" ht="83.25" customHeight="1">
      <c r="A331" s="20" t="s">
        <v>228</v>
      </c>
      <c r="B331" s="12" t="s">
        <v>129</v>
      </c>
      <c r="C331" s="12">
        <v>200</v>
      </c>
      <c r="D331" s="5">
        <v>170532.63</v>
      </c>
      <c r="E331" s="5">
        <v>170532.63</v>
      </c>
    </row>
    <row r="332" spans="1:5" ht="112.5">
      <c r="A332" s="20" t="s">
        <v>142</v>
      </c>
      <c r="B332" s="12" t="s">
        <v>130</v>
      </c>
      <c r="C332" s="12">
        <v>100</v>
      </c>
      <c r="D332" s="5">
        <v>982615.7</v>
      </c>
      <c r="E332" s="5">
        <v>982615.7</v>
      </c>
    </row>
    <row r="333" spans="1:5" ht="131.25">
      <c r="A333" s="20" t="s">
        <v>465</v>
      </c>
      <c r="B333" s="12" t="s">
        <v>466</v>
      </c>
      <c r="C333" s="12">
        <v>100</v>
      </c>
      <c r="D333" s="5">
        <f>295564+15384</f>
        <v>310948</v>
      </c>
      <c r="E333" s="5">
        <f>295564-295564</f>
        <v>0</v>
      </c>
    </row>
    <row r="334" spans="1:5" ht="120.75" customHeight="1">
      <c r="A334" s="11" t="s">
        <v>143</v>
      </c>
      <c r="B334" s="12" t="s">
        <v>135</v>
      </c>
      <c r="C334" s="12">
        <v>100</v>
      </c>
      <c r="D334" s="5">
        <v>1400643.03</v>
      </c>
      <c r="E334" s="5">
        <v>1400643.03</v>
      </c>
    </row>
    <row r="335" spans="1:5" ht="1.5" hidden="1" customHeight="1">
      <c r="A335" s="11" t="s">
        <v>467</v>
      </c>
      <c r="B335" s="12" t="s">
        <v>468</v>
      </c>
      <c r="C335" s="12">
        <v>100</v>
      </c>
      <c r="D335" s="5"/>
      <c r="E335" s="5"/>
    </row>
    <row r="336" spans="1:5" ht="113.25" customHeight="1">
      <c r="A336" s="11" t="s">
        <v>537</v>
      </c>
      <c r="B336" s="12" t="s">
        <v>538</v>
      </c>
      <c r="C336" s="12">
        <v>200</v>
      </c>
      <c r="D336" s="5">
        <v>3600</v>
      </c>
      <c r="E336" s="5">
        <f>3600-3600</f>
        <v>0</v>
      </c>
    </row>
    <row r="337" spans="1:5" ht="152.25" customHeight="1">
      <c r="A337" s="11" t="s">
        <v>467</v>
      </c>
      <c r="B337" s="12" t="s">
        <v>468</v>
      </c>
      <c r="C337" s="12">
        <v>100</v>
      </c>
      <c r="D337" s="5">
        <f>46908+2467</f>
        <v>49375</v>
      </c>
      <c r="E337" s="5">
        <f>46908-46908</f>
        <v>0</v>
      </c>
    </row>
    <row r="338" spans="1:5" ht="141" customHeight="1">
      <c r="A338" s="11" t="s">
        <v>469</v>
      </c>
      <c r="B338" s="12" t="s">
        <v>470</v>
      </c>
      <c r="C338" s="12">
        <v>100</v>
      </c>
      <c r="D338" s="5">
        <f>46908+2467</f>
        <v>49375</v>
      </c>
      <c r="E338" s="5">
        <f>46908-46908</f>
        <v>0</v>
      </c>
    </row>
    <row r="339" spans="1:5" ht="156" customHeight="1">
      <c r="A339" s="11" t="s">
        <v>471</v>
      </c>
      <c r="B339" s="12" t="s">
        <v>472</v>
      </c>
      <c r="C339" s="12">
        <v>100</v>
      </c>
      <c r="D339" s="5">
        <f>46908+2467</f>
        <v>49375</v>
      </c>
      <c r="E339" s="5">
        <f>46908-46908</f>
        <v>0</v>
      </c>
    </row>
    <row r="340" spans="1:5" ht="150" customHeight="1">
      <c r="A340" s="11" t="s">
        <v>473</v>
      </c>
      <c r="B340" s="12" t="s">
        <v>474</v>
      </c>
      <c r="C340" s="12">
        <v>100</v>
      </c>
      <c r="D340" s="5">
        <f>46908+2467</f>
        <v>49375</v>
      </c>
      <c r="E340" s="5">
        <f>46908-46908</f>
        <v>0</v>
      </c>
    </row>
    <row r="341" spans="1:5" ht="56.25" customHeight="1">
      <c r="A341" s="23" t="s">
        <v>395</v>
      </c>
      <c r="B341" s="17" t="s">
        <v>396</v>
      </c>
      <c r="C341" s="12"/>
      <c r="D341" s="13">
        <f t="shared" ref="D341:E341" si="86">D342</f>
        <v>1208762.92</v>
      </c>
      <c r="E341" s="13">
        <f t="shared" si="86"/>
        <v>1208648.3400000001</v>
      </c>
    </row>
    <row r="342" spans="1:5" ht="77.25" customHeight="1">
      <c r="A342" s="16" t="s">
        <v>330</v>
      </c>
      <c r="B342" s="17" t="s">
        <v>331</v>
      </c>
      <c r="C342" s="17"/>
      <c r="D342" s="13">
        <f>SUM(D343:D348)</f>
        <v>1208762.92</v>
      </c>
      <c r="E342" s="13">
        <f>SUM(E343:E348)</f>
        <v>1208648.3400000001</v>
      </c>
    </row>
    <row r="343" spans="1:5" ht="56.25" customHeight="1">
      <c r="A343" s="20" t="s">
        <v>522</v>
      </c>
      <c r="B343" s="12" t="s">
        <v>521</v>
      </c>
      <c r="C343" s="12">
        <v>200</v>
      </c>
      <c r="D343" s="5">
        <f>771748.52</f>
        <v>771748.52</v>
      </c>
      <c r="E343" s="5">
        <f>771748.52</f>
        <v>771748.52</v>
      </c>
    </row>
    <row r="344" spans="1:5" ht="35.25" customHeight="1">
      <c r="A344" s="20" t="s">
        <v>560</v>
      </c>
      <c r="B344" s="12" t="s">
        <v>521</v>
      </c>
      <c r="C344" s="12">
        <v>800</v>
      </c>
      <c r="D344" s="5">
        <v>30000</v>
      </c>
      <c r="E344" s="5">
        <v>30000</v>
      </c>
    </row>
    <row r="345" spans="1:5" ht="93" customHeight="1">
      <c r="A345" s="20" t="s">
        <v>417</v>
      </c>
      <c r="B345" s="12" t="s">
        <v>363</v>
      </c>
      <c r="C345" s="12">
        <v>500</v>
      </c>
      <c r="D345" s="5">
        <f>174484.29+30573.33</f>
        <v>205057.62</v>
      </c>
      <c r="E345" s="5">
        <f>174484.29+30573.33</f>
        <v>205057.62</v>
      </c>
    </row>
    <row r="346" spans="1:5" ht="145.5" customHeight="1">
      <c r="A346" s="20" t="s">
        <v>561</v>
      </c>
      <c r="B346" s="12" t="s">
        <v>559</v>
      </c>
      <c r="C346" s="12">
        <v>100</v>
      </c>
      <c r="D346" s="5">
        <f>60000+130323.76</f>
        <v>190323.76</v>
      </c>
      <c r="E346" s="5">
        <f>60000+130323.76</f>
        <v>190323.76</v>
      </c>
    </row>
    <row r="347" spans="1:5" ht="87.75" customHeight="1">
      <c r="A347" s="20" t="s">
        <v>476</v>
      </c>
      <c r="B347" s="12" t="s">
        <v>364</v>
      </c>
      <c r="C347" s="12">
        <v>200</v>
      </c>
      <c r="D347" s="5">
        <f>1420.31-422.87</f>
        <v>997.43999999999994</v>
      </c>
      <c r="E347" s="5">
        <v>882.86</v>
      </c>
    </row>
    <row r="348" spans="1:5" ht="111.75" customHeight="1">
      <c r="A348" s="20" t="s">
        <v>449</v>
      </c>
      <c r="B348" s="12" t="s">
        <v>329</v>
      </c>
      <c r="C348" s="12">
        <v>200</v>
      </c>
      <c r="D348" s="5">
        <v>10635.58</v>
      </c>
      <c r="E348" s="5">
        <v>10635.58</v>
      </c>
    </row>
    <row r="349" spans="1:5" ht="38.25" customHeight="1">
      <c r="A349" s="27" t="s">
        <v>383</v>
      </c>
      <c r="B349" s="28"/>
      <c r="C349" s="29"/>
      <c r="D349" s="13">
        <f>D27+D108+D166+D201+D222+D243+D247+D259+D291+D305+D311+D318+D325+D342</f>
        <v>360440593.99000001</v>
      </c>
      <c r="E349" s="13">
        <f>E27+E108+E166+E201+E222+E243+E247+E259+E291+E305+E311+E318+E325+E342</f>
        <v>352827535.33999991</v>
      </c>
    </row>
    <row r="350" spans="1:5">
      <c r="A350" s="8"/>
      <c r="B350" s="9"/>
      <c r="C350" s="10"/>
      <c r="E350" s="34" t="s">
        <v>572</v>
      </c>
    </row>
    <row r="351" spans="1:5">
      <c r="A351" s="6"/>
      <c r="B351" s="6"/>
      <c r="C351" s="7"/>
    </row>
    <row r="352" spans="1:5" s="4" customFormat="1">
      <c r="A352" s="6"/>
      <c r="B352" s="6"/>
      <c r="C352" s="7"/>
    </row>
    <row r="353" spans="1:3">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sheetData>
  <mergeCells count="26">
    <mergeCell ref="D24:D25"/>
    <mergeCell ref="E24:E25"/>
    <mergeCell ref="A22:E22"/>
    <mergeCell ref="A23:C23"/>
    <mergeCell ref="A24:A25"/>
    <mergeCell ref="B24:B25"/>
    <mergeCell ref="C24:C25"/>
    <mergeCell ref="C18:E18"/>
    <mergeCell ref="C19:E19"/>
    <mergeCell ref="C20:E20"/>
    <mergeCell ref="C13:E13"/>
    <mergeCell ref="C14:E14"/>
    <mergeCell ref="C15:E15"/>
    <mergeCell ref="C16:E16"/>
    <mergeCell ref="C17:E17"/>
    <mergeCell ref="C11:E11"/>
    <mergeCell ref="D1:E1"/>
    <mergeCell ref="C2:E2"/>
    <mergeCell ref="C3:E3"/>
    <mergeCell ref="C4:E4"/>
    <mergeCell ref="C5:E5"/>
    <mergeCell ref="C6:E6"/>
    <mergeCell ref="C7:E7"/>
    <mergeCell ref="C8:E8"/>
    <mergeCell ref="C9:E9"/>
    <mergeCell ref="C10:E10"/>
  </mergeCells>
  <pageMargins left="1.0629921259842521" right="0.86614173228346458" top="0.78740157480314965" bottom="0.78740157480314965" header="0" footer="0"/>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2023-09-26T11:51:10Z</dcterms:modified>
</cp:coreProperties>
</file>