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<sst xmlns="http://schemas.openxmlformats.org/spreadsheetml/2006/main" count="403" uniqueCount="349">
  <si>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</si>
  <si>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</si>
  <si>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</si>
  <si>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</si>
  <si>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</si>
  <si>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</si>
  <si>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</si>
  <si>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</si>
  <si>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</si>
  <si>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</si>
  <si>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</si>
  <si>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</si>
  <si>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</si>
  <si>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</si>
  <si>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</si>
  <si>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</si>
  <si>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</si>
  <si>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</si>
  <si>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</si>
  <si>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</si>
  <si>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</si>
  <si>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</si>
  <si>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</si>
  <si>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</si>
  <si>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</si>
  <si>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</si>
  <si>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</si>
  <si>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</si>
  <si>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</si>
  <si>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</si>
  <si>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</si>
  <si>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</si>
  <si>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</si>
  <si>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</si>
  <si>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</si>
  <si>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</si>
  <si>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</si>
  <si>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</si>
  <si>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</si>
  <si>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</si>
  <si>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</si>
  <si>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</si>
  <si>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</si>
  <si>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</si>
  <si>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</si>
  <si>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</si>
  <si>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</si>
  <si>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</si>
  <si>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</si>
  <si>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</si>
  <si>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</si>
  <si>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</si>
  <si>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</si>
  <si>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</si>
  <si>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</si>
  <si>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</si>
  <si>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</si>
  <si>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</si>
  <si>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</si>
  <si>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</si>
  <si>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</si>
  <si>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</si>
  <si>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</si>
  <si>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</si>
  <si>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</si>
  <si>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</si>
  <si>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</si>
  <si>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</si>
  <si>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</si>
  <si>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</si>
  <si>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</si>
  <si>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</si>
  <si>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</si>
  <si>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</si>
  <si>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</si>
  <si>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</si>
  <si>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</si>
  <si>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</si>
  <si>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</si>
  <si>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</si>
  <si>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</si>
  <si>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</si>
  <si>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</si>
  <si>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</si>
  <si>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</si>
  <si>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</si>
  <si>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</si>
  <si>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</si>
  <si>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</si>
  <si>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</si>
  <si>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</si>
  <si>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</si>
  <si>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</si>
  <si>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</si>
  <si>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</si>
  <si>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</si>
  <si>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</si>
  <si>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</si>
  <si>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</si>
  <si>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</si>
  <si>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</si>
  <si>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</si>
  <si>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</si>
  <si>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</si>
  <si>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</si>
  <si>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</si>
  <si>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</si>
  <si>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</si>
  <si>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</si>
  <si>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</si>
  <si>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</si>
  <si>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</si>
  <si>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</si>
  <si>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</si>
  <si>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</si>
  <si>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</si>
  <si>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</si>
  <si>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</si>
  <si>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</si>
  <si>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</si>
  <si>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</si>
  <si>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</si>
  <si>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</si>
  <si>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</si>
  <si>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</si>
  <si>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</si>
  <si>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</si>
  <si>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</si>
  <si>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</si>
  <si>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</si>
  <si>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</si>
  <si>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</si>
  <si>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</si>
  <si>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</si>
  <si>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</si>
  <si>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</si>
  <si>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</si>
  <si>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</si>
  <si>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</si>
  <si>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</si>
  <si>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</si>
  <si>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</si>
  <si>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</si>
  <si>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</si>
  <si>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</si>
  <si>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</si>
  <si>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</si>
  <si>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</si>
  <si>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</si>
  <si>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</si>
  <si>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</si>
  <si>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</si>
  <si>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</si>
  <si>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</si>
  <si>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</si>
  <si>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</si>
  <si>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</si>
  <si>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</si>
  <si>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</si>
  <si>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</si>
  <si>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</si>
  <si>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</si>
  <si>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</si>
  <si>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</si>
  <si>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</si>
  <si>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</si>
  <si>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</si>
  <si>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</si>
  <si>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</si>
  <si>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</si>
  <si>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</si>
  <si>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</si>
  <si>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</si>
  <si>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</si>
  <si>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</si>
  <si>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</si>
  <si>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</si>
  <si>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</si>
  <si>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</si>
  <si>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</si>
  <si>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</si>
  <si>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</si>
  <si>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</si>
  <si>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</si>
  <si>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</si>
  <si>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</si>
  <si>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</si>
  <si>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</si>
  <si>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</si>
  <si>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</si>
  <si>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</si>
  <si>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</si>
  <si>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</si>
  <si>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</si>
  <si>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</si>
  <si>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</si>
  <si>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</si>
  <si>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</si>
  <si>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</si>
  <si>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</si>
  <si>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</si>
  <si>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</si>
  <si>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</si>
  <si>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</si>
  <si>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</si>
  <si>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</si>
  <si>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</si>
  <si>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</si>
  <si>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</si>
  <si>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</si>
  <si>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</si>
  <si>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</si>
  <si>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</si>
  <si>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</si>
  <si>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</si>
  <si>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</si>
  <si>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</si>
  <si>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</si>
  <si>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</si>
  <si>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</si>
  <si>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</si>
  <si>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</si>
  <si>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</si>
  <si>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</si>
  <si>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</si>
  <si>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</si>
  <si>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</si>
  <si>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</si>
  <si>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</si>
  <si>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</si>
  <si>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</si>
  <si>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</si>
  <si>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</si>
  <si>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</si>
  <si>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</si>
  <si>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</si>
  <si>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</si>
  <si>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</si>
  <si>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</si>
  <si>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</si>
  <si>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</si>
  <si>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</si>
  <si>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</si>
  <si>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</si>
  <si>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</si>
  <si>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</si>
  <si>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</si>
  <si>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</si>
  <si>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</si>
  <si>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</si>
  <si>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</si>
  <si>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</si>
  <si>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</si>
  <si>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</si>
  <si>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</si>
  <si>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</si>
  <si>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</si>
  <si>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</si>
  <si>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</si>
  <si>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</si>
  <si>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</si>
  <si>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</si>
  <si>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</si>
  <si>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</si>
  <si>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</si>
  <si>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</si>
  <si>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</si>
  <si>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</si>
  <si>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</si>
  <si>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</si>
  <si>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</si>
  <si>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</si>
  <si>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</si>
  <si>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</si>
  <si>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</si>
  <si>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</si>
  <si>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</si>
  <si>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</si>
  <si>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</si>
  <si>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</si>
  <si>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</si>
  <si>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</si>
  <si>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</si>
  <si>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</si>
  <si>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</si>
  <si>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</si>
  <si>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</si>
  <si>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</si>
  <si>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</si>
  <si>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</si>
  <si>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</si>
  <si>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</si>
  <si>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</si>
  <si>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</si>
  <si>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</si>
  <si>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</si>
  <si>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</si>
  <si>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</si>
  <si>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</si>
  <si>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</si>
  <si>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</si>
  <si>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</si>
  <si>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</si>
  <si>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</si>
  <si>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</si>
  <si>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</si>
  <si>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</si>
  <si>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</si>
  <si>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</si>
  <si>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</si>
  <si>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</si>
  <si>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</si>
  <si>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</si>
  <si>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</si>
  <si>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</si>
  <si>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</si>
  <si>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</si>
  <si>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</si>
  <si>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</si>
  <si>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</si>
  <si>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</si>
  <si>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</si>
  <si>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</si>
  <si>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</si>
  <si>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</si>
  <si>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</si>
  <si>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</si>
  <si>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</si>
  <si>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</si>
  <si>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</si>
  <si>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</si>
  <si>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</si>
  <si>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</si>
  <si>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</si>
  <si>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</si>
  <si>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Приложение № 1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</si>
  <si>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</si>
  <si>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</si>
  <si>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</si>
  <si>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</si>
  <si>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</si>
  <si>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2</t>
  </si>
  <si>
    <t>"</t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</si>
  <si>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</si>
  <si>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</si>
  <si>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</si>
  <si>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</si>
  <si>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</si>
  <si>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от 07.11.2019 № 106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</si>
</sst>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4" customWidth="1"/>
    <col min="2" max="2" width="48.375" style="5" customWidth="1"/>
    <col min="3" max="3" width="19.375" style="5" customWidth="1"/>
    <col min="4" max="4" width="19.375" style="7" customWidth="1"/>
    <col min="5" max="5" width="20.00390625" style="5" customWidth="1"/>
    <col min="6" max="6" width="15.125" style="5" bestFit="1" customWidth="1"/>
    <col min="7" max="7" width="14.75390625" style="5" customWidth="1"/>
    <col min="8" max="8" width="14.125" style="5" customWidth="1"/>
    <col min="9" max="16384" width="9.125" style="5" customWidth="1"/>
  </cols>
  <sheetData>
    <row r="1" spans="3:5" ht="18.75">
      <c r="C1" s="42" t="s">
        <v>335</v>
      </c>
      <c r="D1" s="42"/>
      <c r="E1" s="42"/>
    </row>
    <row r="2" spans="3:5" ht="18.75">
      <c r="C2" s="42" t="s">
        <v>66</v>
      </c>
      <c r="D2" s="42"/>
      <c r="E2" s="42"/>
    </row>
    <row r="3" spans="3:5" ht="18.75">
      <c r="C3" s="42" t="s">
        <v>67</v>
      </c>
      <c r="D3" s="42"/>
      <c r="E3" s="42"/>
    </row>
    <row r="4" spans="3:5" ht="18.75">
      <c r="C4" s="42" t="s">
        <v>336</v>
      </c>
      <c r="D4" s="42"/>
      <c r="E4" s="42"/>
    </row>
    <row r="5" spans="3:5" ht="18.75">
      <c r="C5" s="42" t="s">
        <v>337</v>
      </c>
      <c r="D5" s="42"/>
      <c r="E5" s="42"/>
    </row>
    <row r="6" spans="3:5" ht="18.75">
      <c r="C6" s="42" t="s">
        <v>67</v>
      </c>
      <c r="D6" s="42"/>
      <c r="E6" s="42"/>
    </row>
    <row r="7" spans="3:5" ht="18.75">
      <c r="C7" s="42" t="s">
        <v>338</v>
      </c>
      <c r="D7" s="42"/>
      <c r="E7" s="42"/>
    </row>
    <row r="8" spans="3:5" ht="18.75">
      <c r="C8" s="42" t="s">
        <v>339</v>
      </c>
      <c r="D8" s="42"/>
      <c r="E8" s="42"/>
    </row>
    <row r="9" spans="3:5" ht="18.75">
      <c r="C9" s="42" t="s">
        <v>324</v>
      </c>
      <c r="D9" s="42"/>
      <c r="E9" s="42"/>
    </row>
    <row r="10" spans="3:5" ht="18.75">
      <c r="C10" s="42" t="s">
        <v>340</v>
      </c>
      <c r="D10" s="42"/>
      <c r="E10" s="42"/>
    </row>
    <row r="11" spans="3:5" ht="18.75">
      <c r="C11" s="41" t="s">
        <v>348</v>
      </c>
      <c r="D11" s="41"/>
      <c r="E11" s="41"/>
    </row>
    <row r="13" spans="3:5" ht="18.75">
      <c r="C13" s="42" t="s">
        <v>341</v>
      </c>
      <c r="D13" s="42"/>
      <c r="E13" s="42"/>
    </row>
    <row r="14" spans="3:5" ht="18.75">
      <c r="C14" s="42" t="s">
        <v>66</v>
      </c>
      <c r="D14" s="42"/>
      <c r="E14" s="42"/>
    </row>
    <row r="15" spans="3:5" ht="18.75">
      <c r="C15" s="42" t="s">
        <v>67</v>
      </c>
      <c r="D15" s="42"/>
      <c r="E15" s="42"/>
    </row>
    <row r="16" spans="3:5" ht="18.75">
      <c r="C16" s="42" t="s">
        <v>68</v>
      </c>
      <c r="D16" s="42"/>
      <c r="E16" s="42"/>
    </row>
    <row r="17" spans="3:5" ht="18.75">
      <c r="C17" s="42" t="s">
        <v>67</v>
      </c>
      <c r="D17" s="42"/>
      <c r="E17" s="42"/>
    </row>
    <row r="18" spans="3:5" ht="18.75">
      <c r="C18" s="42" t="s">
        <v>324</v>
      </c>
      <c r="D18" s="42"/>
      <c r="E18" s="42"/>
    </row>
    <row r="19" spans="3:5" ht="18.75">
      <c r="C19" s="42" t="s">
        <v>210</v>
      </c>
      <c r="D19" s="42"/>
      <c r="E19" s="42"/>
    </row>
    <row r="20" spans="3:5" ht="18.75">
      <c r="C20" s="41" t="s">
        <v>249</v>
      </c>
      <c r="D20" s="41"/>
      <c r="E20" s="41"/>
    </row>
    <row r="21" ht="18.75">
      <c r="C21" s="6"/>
    </row>
    <row r="22" ht="18.75">
      <c r="E22" s="6" t="s">
        <v>69</v>
      </c>
    </row>
    <row r="24" spans="1:5" ht="40.5" customHeight="1">
      <c r="A24" s="48" t="s">
        <v>211</v>
      </c>
      <c r="B24" s="48"/>
      <c r="C24" s="48"/>
      <c r="D24" s="48"/>
      <c r="E24" s="48"/>
    </row>
    <row r="25" spans="1:5" ht="18" customHeight="1">
      <c r="A25" s="49"/>
      <c r="B25" s="49"/>
      <c r="C25" s="49"/>
      <c r="D25" s="49"/>
      <c r="E25" s="49"/>
    </row>
    <row r="26" spans="1:5" ht="42.75" customHeight="1">
      <c r="A26" s="45" t="s">
        <v>64</v>
      </c>
      <c r="B26" s="47" t="s">
        <v>65</v>
      </c>
      <c r="C26" s="47" t="s">
        <v>90</v>
      </c>
      <c r="D26" s="47"/>
      <c r="E26" s="47"/>
    </row>
    <row r="27" spans="1:5" ht="18.75">
      <c r="A27" s="46"/>
      <c r="B27" s="47"/>
      <c r="C27" s="9" t="s">
        <v>152</v>
      </c>
      <c r="D27" s="10" t="s">
        <v>199</v>
      </c>
      <c r="E27" s="10" t="s">
        <v>212</v>
      </c>
    </row>
    <row r="28" spans="1:5" ht="18.75">
      <c r="A28" s="11">
        <v>1</v>
      </c>
      <c r="B28" s="11">
        <v>2</v>
      </c>
      <c r="C28" s="12">
        <v>3</v>
      </c>
      <c r="D28" s="13">
        <v>4</v>
      </c>
      <c r="E28" s="13">
        <v>5</v>
      </c>
    </row>
    <row r="29" spans="1:5" ht="46.5" customHeight="1">
      <c r="A29" s="2" t="s">
        <v>10</v>
      </c>
      <c r="B29" s="3" t="s">
        <v>172</v>
      </c>
      <c r="C29" s="14">
        <f>C30+C40+C54+C65++C80+C96+C107+C120+C134+C73</f>
        <v>64410233.53</v>
      </c>
      <c r="D29" s="14">
        <f>D30+D40+D54+D65++D80+D96+D107+D120+D134+D73</f>
        <v>63356000</v>
      </c>
      <c r="E29" s="14">
        <f>E30+E40+E54+E65++E80+E96+E107+E120+E134+E73</f>
        <v>63356000</v>
      </c>
    </row>
    <row r="30" spans="1:5" ht="18.75">
      <c r="A30" s="2" t="s">
        <v>11</v>
      </c>
      <c r="B30" s="3" t="s">
        <v>12</v>
      </c>
      <c r="C30" s="14">
        <f>C31</f>
        <v>49719223.6</v>
      </c>
      <c r="D30" s="14">
        <f>D31</f>
        <v>48329000</v>
      </c>
      <c r="E30" s="14">
        <f>E31</f>
        <v>48329000</v>
      </c>
    </row>
    <row r="31" spans="1:5" ht="18.75">
      <c r="A31" s="15" t="s">
        <v>13</v>
      </c>
      <c r="B31" s="16" t="s">
        <v>14</v>
      </c>
      <c r="C31" s="17">
        <f>C32+C34+C38+C36</f>
        <v>49719223.6</v>
      </c>
      <c r="D31" s="17">
        <f>D32+D34+D38+D36</f>
        <v>48329000</v>
      </c>
      <c r="E31" s="17">
        <f>E32+E34+E38+E36</f>
        <v>48329000</v>
      </c>
    </row>
    <row r="32" spans="1:5" ht="150.75" customHeight="1">
      <c r="A32" s="15" t="s">
        <v>91</v>
      </c>
      <c r="B32" s="18" t="s">
        <v>78</v>
      </c>
      <c r="C32" s="19">
        <f>C33</f>
        <v>49105223.6</v>
      </c>
      <c r="D32" s="19">
        <f>D33</f>
        <v>47715000</v>
      </c>
      <c r="E32" s="19">
        <f>E33</f>
        <v>47715000</v>
      </c>
    </row>
    <row r="33" spans="1:5" ht="153" customHeight="1">
      <c r="A33" s="15" t="s">
        <v>15</v>
      </c>
      <c r="B33" s="18" t="s">
        <v>78</v>
      </c>
      <c r="C33" s="19">
        <f>48515000+364123.6+246600+28000-48500</f>
        <v>49105223.6</v>
      </c>
      <c r="D33" s="19">
        <v>47715000</v>
      </c>
      <c r="E33" s="19">
        <v>47715000</v>
      </c>
    </row>
    <row r="34" spans="1:5" ht="210" customHeight="1">
      <c r="A34" s="15" t="s">
        <v>92</v>
      </c>
      <c r="B34" s="18" t="s">
        <v>17</v>
      </c>
      <c r="C34" s="19">
        <f>C35</f>
        <v>270000</v>
      </c>
      <c r="D34" s="19">
        <f>D35</f>
        <v>270000</v>
      </c>
      <c r="E34" s="19">
        <f>E35</f>
        <v>270000</v>
      </c>
    </row>
    <row r="35" spans="1:5" ht="207" customHeight="1">
      <c r="A35" s="15" t="s">
        <v>16</v>
      </c>
      <c r="B35" s="18" t="s">
        <v>17</v>
      </c>
      <c r="C35" s="19">
        <v>270000</v>
      </c>
      <c r="D35" s="19">
        <v>270000</v>
      </c>
      <c r="E35" s="19">
        <v>270000</v>
      </c>
    </row>
    <row r="36" spans="1:5" ht="94.5" customHeight="1">
      <c r="A36" s="15" t="s">
        <v>93</v>
      </c>
      <c r="B36" s="16" t="s">
        <v>72</v>
      </c>
      <c r="C36" s="20">
        <f>C37</f>
        <v>193595</v>
      </c>
      <c r="D36" s="20">
        <f>D37</f>
        <v>113000</v>
      </c>
      <c r="E36" s="20">
        <f>E37</f>
        <v>113000</v>
      </c>
    </row>
    <row r="37" spans="1:5" ht="93.75">
      <c r="A37" s="15" t="s">
        <v>18</v>
      </c>
      <c r="B37" s="16" t="s">
        <v>72</v>
      </c>
      <c r="C37" s="20">
        <f>113000+80595</f>
        <v>193595</v>
      </c>
      <c r="D37" s="20">
        <v>113000</v>
      </c>
      <c r="E37" s="20">
        <v>113000</v>
      </c>
    </row>
    <row r="38" spans="1:5" ht="186.75" customHeight="1">
      <c r="A38" s="15" t="s">
        <v>94</v>
      </c>
      <c r="B38" s="18" t="s">
        <v>151</v>
      </c>
      <c r="C38" s="20">
        <f>C39</f>
        <v>150405</v>
      </c>
      <c r="D38" s="20">
        <f>D39</f>
        <v>231000</v>
      </c>
      <c r="E38" s="20">
        <f>E39</f>
        <v>231000</v>
      </c>
    </row>
    <row r="39" spans="1:5" ht="186.75" customHeight="1">
      <c r="A39" s="15" t="s">
        <v>19</v>
      </c>
      <c r="B39" s="18" t="s">
        <v>151</v>
      </c>
      <c r="C39" s="20">
        <f>231000-80595</f>
        <v>150405</v>
      </c>
      <c r="D39" s="20">
        <v>231000</v>
      </c>
      <c r="E39" s="20">
        <v>231000</v>
      </c>
    </row>
    <row r="40" spans="1:5" s="24" customFormat="1" ht="78" customHeight="1">
      <c r="A40" s="21" t="s">
        <v>70</v>
      </c>
      <c r="B40" s="22" t="s">
        <v>79</v>
      </c>
      <c r="C40" s="23">
        <f>C41</f>
        <v>4360000</v>
      </c>
      <c r="D40" s="23">
        <f>D41</f>
        <v>4364000</v>
      </c>
      <c r="E40" s="23">
        <f>E41</f>
        <v>4364000</v>
      </c>
    </row>
    <row r="41" spans="1:5" ht="56.25">
      <c r="A41" s="25" t="s">
        <v>71</v>
      </c>
      <c r="B41" s="26" t="s">
        <v>80</v>
      </c>
      <c r="C41" s="20">
        <f>C42+C45+C48+C51</f>
        <v>4360000</v>
      </c>
      <c r="D41" s="20">
        <f>D42+D45+D48+D51</f>
        <v>4364000</v>
      </c>
      <c r="E41" s="20">
        <f>E42+E45+E48+E51</f>
        <v>4364000</v>
      </c>
    </row>
    <row r="42" spans="1:5" ht="131.25" customHeight="1">
      <c r="A42" s="25" t="s">
        <v>97</v>
      </c>
      <c r="B42" s="18" t="s">
        <v>257</v>
      </c>
      <c r="C42" s="20">
        <f aca="true" t="shared" si="0" ref="C42:E43">C43</f>
        <v>1658077.77</v>
      </c>
      <c r="D42" s="20">
        <f t="shared" si="0"/>
        <v>1515000</v>
      </c>
      <c r="E42" s="20">
        <f t="shared" si="0"/>
        <v>1515000</v>
      </c>
    </row>
    <row r="43" spans="1:5" ht="230.25" customHeight="1">
      <c r="A43" s="27" t="s">
        <v>258</v>
      </c>
      <c r="B43" s="18" t="s">
        <v>260</v>
      </c>
      <c r="C43" s="20">
        <f t="shared" si="0"/>
        <v>1658077.77</v>
      </c>
      <c r="D43" s="20">
        <f t="shared" si="0"/>
        <v>1515000</v>
      </c>
      <c r="E43" s="20">
        <f t="shared" si="0"/>
        <v>1515000</v>
      </c>
    </row>
    <row r="44" spans="1:5" ht="246" customHeight="1">
      <c r="A44" s="25" t="s">
        <v>259</v>
      </c>
      <c r="B44" s="18" t="s">
        <v>260</v>
      </c>
      <c r="C44" s="20">
        <f>1513000+145077.77</f>
        <v>1658077.77</v>
      </c>
      <c r="D44" s="20">
        <v>1515000</v>
      </c>
      <c r="E44" s="20">
        <v>1515000</v>
      </c>
    </row>
    <row r="45" spans="1:5" ht="177" customHeight="1">
      <c r="A45" s="25" t="s">
        <v>96</v>
      </c>
      <c r="B45" s="18" t="s">
        <v>261</v>
      </c>
      <c r="C45" s="20">
        <f aca="true" t="shared" si="1" ref="C45:E46">C46</f>
        <v>18000</v>
      </c>
      <c r="D45" s="20">
        <f t="shared" si="1"/>
        <v>18000</v>
      </c>
      <c r="E45" s="20">
        <f t="shared" si="1"/>
        <v>18000</v>
      </c>
    </row>
    <row r="46" spans="1:5" ht="275.25" customHeight="1">
      <c r="A46" s="25" t="s">
        <v>263</v>
      </c>
      <c r="B46" s="18" t="s">
        <v>264</v>
      </c>
      <c r="C46" s="20">
        <f t="shared" si="1"/>
        <v>18000</v>
      </c>
      <c r="D46" s="20">
        <f t="shared" si="1"/>
        <v>18000</v>
      </c>
      <c r="E46" s="20">
        <f t="shared" si="1"/>
        <v>18000</v>
      </c>
    </row>
    <row r="47" spans="1:5" ht="261.75" customHeight="1">
      <c r="A47" s="25" t="s">
        <v>262</v>
      </c>
      <c r="B47" s="18" t="s">
        <v>264</v>
      </c>
      <c r="C47" s="20">
        <v>18000</v>
      </c>
      <c r="D47" s="20">
        <v>18000</v>
      </c>
      <c r="E47" s="20">
        <v>18000</v>
      </c>
    </row>
    <row r="48" spans="1:5" ht="168.75">
      <c r="A48" s="25" t="s">
        <v>95</v>
      </c>
      <c r="B48" s="18" t="s">
        <v>267</v>
      </c>
      <c r="C48" s="20">
        <f aca="true" t="shared" si="2" ref="C48:E49">C49</f>
        <v>2829000</v>
      </c>
      <c r="D48" s="20">
        <f t="shared" si="2"/>
        <v>2831000</v>
      </c>
      <c r="E48" s="20">
        <f t="shared" si="2"/>
        <v>2831000</v>
      </c>
    </row>
    <row r="49" spans="1:5" ht="243.75">
      <c r="A49" s="25" t="s">
        <v>265</v>
      </c>
      <c r="B49" s="18" t="s">
        <v>268</v>
      </c>
      <c r="C49" s="20">
        <f t="shared" si="2"/>
        <v>2829000</v>
      </c>
      <c r="D49" s="20">
        <f t="shared" si="2"/>
        <v>2831000</v>
      </c>
      <c r="E49" s="20">
        <f t="shared" si="2"/>
        <v>2831000</v>
      </c>
    </row>
    <row r="50" spans="1:5" ht="225">
      <c r="A50" s="25" t="s">
        <v>266</v>
      </c>
      <c r="B50" s="18" t="s">
        <v>273</v>
      </c>
      <c r="C50" s="20">
        <v>2829000</v>
      </c>
      <c r="D50" s="20">
        <v>2831000</v>
      </c>
      <c r="E50" s="20">
        <v>2831000</v>
      </c>
    </row>
    <row r="51" spans="1:5" ht="150" customHeight="1">
      <c r="A51" s="25" t="s">
        <v>203</v>
      </c>
      <c r="B51" s="18" t="s">
        <v>271</v>
      </c>
      <c r="C51" s="20">
        <f aca="true" t="shared" si="3" ref="C51:E52">C52</f>
        <v>-145077.77</v>
      </c>
      <c r="D51" s="20">
        <f t="shared" si="3"/>
        <v>0</v>
      </c>
      <c r="E51" s="20">
        <f t="shared" si="3"/>
        <v>0</v>
      </c>
    </row>
    <row r="52" spans="1:5" ht="236.25" customHeight="1">
      <c r="A52" s="25" t="s">
        <v>269</v>
      </c>
      <c r="B52" s="18" t="s">
        <v>272</v>
      </c>
      <c r="C52" s="20">
        <f t="shared" si="3"/>
        <v>-145077.77</v>
      </c>
      <c r="D52" s="20">
        <f t="shared" si="3"/>
        <v>0</v>
      </c>
      <c r="E52" s="20">
        <f t="shared" si="3"/>
        <v>0</v>
      </c>
    </row>
    <row r="53" spans="1:5" ht="235.5" customHeight="1">
      <c r="A53" s="25" t="s">
        <v>270</v>
      </c>
      <c r="B53" s="18" t="s">
        <v>272</v>
      </c>
      <c r="C53" s="20">
        <v>-145077.77</v>
      </c>
      <c r="D53" s="20">
        <v>0</v>
      </c>
      <c r="E53" s="20">
        <v>0</v>
      </c>
    </row>
    <row r="54" spans="1:5" ht="37.5">
      <c r="A54" s="2" t="s">
        <v>20</v>
      </c>
      <c r="B54" s="28" t="s">
        <v>153</v>
      </c>
      <c r="C54" s="14">
        <f>C55+C58+C61</f>
        <v>5542000</v>
      </c>
      <c r="D54" s="14">
        <f>D55+D58+D61</f>
        <v>5743000</v>
      </c>
      <c r="E54" s="14">
        <f>E55+E58+E61</f>
        <v>5743000</v>
      </c>
    </row>
    <row r="55" spans="1:5" ht="37.5">
      <c r="A55" s="15" t="s">
        <v>73</v>
      </c>
      <c r="B55" s="16" t="s">
        <v>154</v>
      </c>
      <c r="C55" s="17">
        <f aca="true" t="shared" si="4" ref="C55:E56">C56</f>
        <v>5440000</v>
      </c>
      <c r="D55" s="17">
        <f t="shared" si="4"/>
        <v>5628000</v>
      </c>
      <c r="E55" s="17">
        <f t="shared" si="4"/>
        <v>5628000</v>
      </c>
    </row>
    <row r="56" spans="1:5" ht="37.5">
      <c r="A56" s="15" t="s">
        <v>99</v>
      </c>
      <c r="B56" s="16" t="s">
        <v>155</v>
      </c>
      <c r="C56" s="17">
        <f t="shared" si="4"/>
        <v>5440000</v>
      </c>
      <c r="D56" s="17">
        <f t="shared" si="4"/>
        <v>5628000</v>
      </c>
      <c r="E56" s="17">
        <f t="shared" si="4"/>
        <v>5628000</v>
      </c>
    </row>
    <row r="57" spans="1:5" ht="37.5">
      <c r="A57" s="15" t="s">
        <v>21</v>
      </c>
      <c r="B57" s="16" t="s">
        <v>156</v>
      </c>
      <c r="C57" s="17">
        <f>5641000-201000</f>
        <v>5440000</v>
      </c>
      <c r="D57" s="17">
        <v>5628000</v>
      </c>
      <c r="E57" s="17">
        <v>5628000</v>
      </c>
    </row>
    <row r="58" spans="1:5" ht="24" customHeight="1">
      <c r="A58" s="15" t="s">
        <v>74</v>
      </c>
      <c r="B58" s="16" t="s">
        <v>23</v>
      </c>
      <c r="C58" s="17">
        <f aca="true" t="shared" si="5" ref="C58:E59">C59</f>
        <v>7000</v>
      </c>
      <c r="D58" s="17">
        <f t="shared" si="5"/>
        <v>15000</v>
      </c>
      <c r="E58" s="17">
        <f t="shared" si="5"/>
        <v>15000</v>
      </c>
    </row>
    <row r="59" spans="1:5" ht="24" customHeight="1">
      <c r="A59" s="15" t="s">
        <v>110</v>
      </c>
      <c r="B59" s="16" t="s">
        <v>23</v>
      </c>
      <c r="C59" s="17">
        <f t="shared" si="5"/>
        <v>7000</v>
      </c>
      <c r="D59" s="17">
        <f t="shared" si="5"/>
        <v>15000</v>
      </c>
      <c r="E59" s="17">
        <f t="shared" si="5"/>
        <v>15000</v>
      </c>
    </row>
    <row r="60" spans="1:5" ht="24" customHeight="1">
      <c r="A60" s="15" t="s">
        <v>22</v>
      </c>
      <c r="B60" s="16" t="s">
        <v>23</v>
      </c>
      <c r="C60" s="17">
        <f>12000-5000</f>
        <v>7000</v>
      </c>
      <c r="D60" s="17">
        <v>15000</v>
      </c>
      <c r="E60" s="17">
        <v>15000</v>
      </c>
    </row>
    <row r="61" spans="1:5" ht="64.5" customHeight="1">
      <c r="A61" s="15" t="s">
        <v>131</v>
      </c>
      <c r="B61" s="26" t="s">
        <v>132</v>
      </c>
      <c r="C61" s="17">
        <f aca="true" t="shared" si="6" ref="C61:E62">C62</f>
        <v>95000</v>
      </c>
      <c r="D61" s="17">
        <f t="shared" si="6"/>
        <v>100000</v>
      </c>
      <c r="E61" s="17">
        <f t="shared" si="6"/>
        <v>100000</v>
      </c>
    </row>
    <row r="62" spans="1:5" ht="82.5" customHeight="1">
      <c r="A62" s="15" t="s">
        <v>149</v>
      </c>
      <c r="B62" s="26" t="s">
        <v>157</v>
      </c>
      <c r="C62" s="17">
        <f t="shared" si="6"/>
        <v>95000</v>
      </c>
      <c r="D62" s="17">
        <f t="shared" si="6"/>
        <v>100000</v>
      </c>
      <c r="E62" s="17">
        <f t="shared" si="6"/>
        <v>100000</v>
      </c>
    </row>
    <row r="63" spans="1:5" ht="81" customHeight="1">
      <c r="A63" s="15" t="s">
        <v>150</v>
      </c>
      <c r="B63" s="26" t="s">
        <v>158</v>
      </c>
      <c r="C63" s="17">
        <f>90000+5000</f>
        <v>95000</v>
      </c>
      <c r="D63" s="17">
        <v>100000</v>
      </c>
      <c r="E63" s="17">
        <v>100000</v>
      </c>
    </row>
    <row r="64" spans="1:5" ht="24" customHeight="1" hidden="1">
      <c r="A64" s="2" t="s">
        <v>133</v>
      </c>
      <c r="B64" s="28" t="s">
        <v>134</v>
      </c>
      <c r="C64" s="14">
        <v>0</v>
      </c>
      <c r="D64" s="14">
        <v>0</v>
      </c>
      <c r="E64" s="14">
        <v>0</v>
      </c>
    </row>
    <row r="65" spans="1:5" ht="24.75" customHeight="1">
      <c r="A65" s="2" t="s">
        <v>24</v>
      </c>
      <c r="B65" s="28" t="s">
        <v>159</v>
      </c>
      <c r="C65" s="14">
        <f>C68+C71</f>
        <v>1110000</v>
      </c>
      <c r="D65" s="14">
        <f>D68+D71</f>
        <v>1110000</v>
      </c>
      <c r="E65" s="14">
        <f>E68+E71</f>
        <v>1110000</v>
      </c>
    </row>
    <row r="66" spans="1:5" ht="63.75" customHeight="1">
      <c r="A66" s="15" t="s">
        <v>98</v>
      </c>
      <c r="B66" s="16" t="s">
        <v>160</v>
      </c>
      <c r="C66" s="19">
        <f aca="true" t="shared" si="7" ref="C66:E67">C67</f>
        <v>1100000</v>
      </c>
      <c r="D66" s="19">
        <f t="shared" si="7"/>
        <v>1100000</v>
      </c>
      <c r="E66" s="19">
        <f t="shared" si="7"/>
        <v>1100000</v>
      </c>
    </row>
    <row r="67" spans="1:5" ht="102.75" customHeight="1">
      <c r="A67" s="15" t="s">
        <v>100</v>
      </c>
      <c r="B67" s="18" t="s">
        <v>161</v>
      </c>
      <c r="C67" s="19">
        <f t="shared" si="7"/>
        <v>1100000</v>
      </c>
      <c r="D67" s="19">
        <f t="shared" si="7"/>
        <v>1100000</v>
      </c>
      <c r="E67" s="19">
        <f t="shared" si="7"/>
        <v>1100000</v>
      </c>
    </row>
    <row r="68" spans="1:5" ht="105" customHeight="1">
      <c r="A68" s="15" t="s">
        <v>25</v>
      </c>
      <c r="B68" s="18" t="s">
        <v>162</v>
      </c>
      <c r="C68" s="19">
        <v>1100000</v>
      </c>
      <c r="D68" s="19">
        <v>1100000</v>
      </c>
      <c r="E68" s="19">
        <v>1100000</v>
      </c>
    </row>
    <row r="69" spans="1:5" ht="75">
      <c r="A69" s="15" t="s">
        <v>26</v>
      </c>
      <c r="B69" s="16" t="s">
        <v>81</v>
      </c>
      <c r="C69" s="20">
        <f aca="true" t="shared" si="8" ref="C69:E70">C70</f>
        <v>10000</v>
      </c>
      <c r="D69" s="20">
        <f t="shared" si="8"/>
        <v>10000</v>
      </c>
      <c r="E69" s="20">
        <f t="shared" si="8"/>
        <v>10000</v>
      </c>
    </row>
    <row r="70" spans="1:5" ht="56.25">
      <c r="A70" s="15" t="s">
        <v>101</v>
      </c>
      <c r="B70" s="18" t="s">
        <v>115</v>
      </c>
      <c r="C70" s="20">
        <f t="shared" si="8"/>
        <v>10000</v>
      </c>
      <c r="D70" s="20">
        <f t="shared" si="8"/>
        <v>10000</v>
      </c>
      <c r="E70" s="20">
        <f t="shared" si="8"/>
        <v>10000</v>
      </c>
    </row>
    <row r="71" spans="1:5" ht="56.25" customHeight="1">
      <c r="A71" s="15" t="s">
        <v>129</v>
      </c>
      <c r="B71" s="18" t="s">
        <v>115</v>
      </c>
      <c r="C71" s="20">
        <v>10000</v>
      </c>
      <c r="D71" s="29">
        <v>10000</v>
      </c>
      <c r="E71" s="29">
        <v>10000</v>
      </c>
    </row>
    <row r="72" spans="1:5" ht="99.75" customHeight="1" hidden="1">
      <c r="A72" s="2" t="s">
        <v>135</v>
      </c>
      <c r="B72" s="30" t="s">
        <v>136</v>
      </c>
      <c r="C72" s="23">
        <v>0</v>
      </c>
      <c r="D72" s="23">
        <v>0</v>
      </c>
      <c r="E72" s="23">
        <v>0</v>
      </c>
    </row>
    <row r="73" spans="1:5" ht="99.75" customHeight="1">
      <c r="A73" s="2" t="s">
        <v>285</v>
      </c>
      <c r="B73" s="30" t="s">
        <v>286</v>
      </c>
      <c r="C73" s="23">
        <f>C74+C77</f>
        <v>305.02</v>
      </c>
      <c r="D73" s="23">
        <f>D74</f>
        <v>0</v>
      </c>
      <c r="E73" s="23">
        <f>E74</f>
        <v>0</v>
      </c>
    </row>
    <row r="74" spans="1:5" ht="67.5" customHeight="1">
      <c r="A74" s="15" t="s">
        <v>287</v>
      </c>
      <c r="B74" s="18" t="s">
        <v>288</v>
      </c>
      <c r="C74" s="20">
        <f>C75</f>
        <v>300.25</v>
      </c>
      <c r="D74" s="20">
        <f>D75+D77</f>
        <v>0</v>
      </c>
      <c r="E74" s="20">
        <f>E75+E77</f>
        <v>0</v>
      </c>
    </row>
    <row r="75" spans="1:5" ht="99.75" customHeight="1">
      <c r="A75" s="15" t="s">
        <v>289</v>
      </c>
      <c r="B75" s="18" t="s">
        <v>290</v>
      </c>
      <c r="C75" s="20">
        <f>C76</f>
        <v>300.25</v>
      </c>
      <c r="D75" s="20">
        <f>D76</f>
        <v>0</v>
      </c>
      <c r="E75" s="20">
        <f>E76</f>
        <v>0</v>
      </c>
    </row>
    <row r="76" spans="1:5" ht="99.75" customHeight="1">
      <c r="A76" s="15" t="s">
        <v>291</v>
      </c>
      <c r="B76" s="18" t="s">
        <v>290</v>
      </c>
      <c r="C76" s="20">
        <v>300.25</v>
      </c>
      <c r="D76" s="20">
        <v>0</v>
      </c>
      <c r="E76" s="20">
        <v>0</v>
      </c>
    </row>
    <row r="77" spans="1:5" ht="74.25" customHeight="1">
      <c r="A77" s="15" t="s">
        <v>292</v>
      </c>
      <c r="B77" s="18" t="s">
        <v>293</v>
      </c>
      <c r="C77" s="20">
        <f aca="true" t="shared" si="9" ref="C77:E78">C78</f>
        <v>4.77</v>
      </c>
      <c r="D77" s="20">
        <f t="shared" si="9"/>
        <v>0</v>
      </c>
      <c r="E77" s="20">
        <f t="shared" si="9"/>
        <v>0</v>
      </c>
    </row>
    <row r="78" spans="1:5" ht="41.25" customHeight="1">
      <c r="A78" s="15" t="s">
        <v>294</v>
      </c>
      <c r="B78" s="18" t="s">
        <v>295</v>
      </c>
      <c r="C78" s="20">
        <f t="shared" si="9"/>
        <v>4.77</v>
      </c>
      <c r="D78" s="20">
        <f t="shared" si="9"/>
        <v>0</v>
      </c>
      <c r="E78" s="20">
        <f t="shared" si="9"/>
        <v>0</v>
      </c>
    </row>
    <row r="79" spans="1:5" ht="31.5" customHeight="1">
      <c r="A79" s="15" t="s">
        <v>296</v>
      </c>
      <c r="B79" s="18" t="s">
        <v>295</v>
      </c>
      <c r="C79" s="20">
        <v>4.77</v>
      </c>
      <c r="D79" s="20">
        <v>0</v>
      </c>
      <c r="E79" s="20">
        <v>0</v>
      </c>
    </row>
    <row r="80" spans="1:8" ht="96.75" customHeight="1">
      <c r="A80" s="2" t="s">
        <v>27</v>
      </c>
      <c r="B80" s="28" t="s">
        <v>163</v>
      </c>
      <c r="C80" s="14">
        <f>C84+C81</f>
        <v>1578500</v>
      </c>
      <c r="D80" s="14">
        <f>D84+D81</f>
        <v>1117000</v>
      </c>
      <c r="E80" s="14">
        <f>E84+E81</f>
        <v>1117000</v>
      </c>
      <c r="F80" s="31"/>
      <c r="G80" s="31"/>
      <c r="H80" s="31"/>
    </row>
    <row r="81" spans="1:8" ht="69.75" customHeight="1">
      <c r="A81" s="15" t="s">
        <v>173</v>
      </c>
      <c r="B81" s="16" t="s">
        <v>175</v>
      </c>
      <c r="C81" s="17">
        <f aca="true" t="shared" si="10" ref="C81:E82">C82</f>
        <v>12103.88</v>
      </c>
      <c r="D81" s="17">
        <f t="shared" si="10"/>
        <v>0</v>
      </c>
      <c r="E81" s="17">
        <f t="shared" si="10"/>
        <v>0</v>
      </c>
      <c r="F81" s="31"/>
      <c r="G81" s="31"/>
      <c r="H81" s="31"/>
    </row>
    <row r="82" spans="1:8" ht="87.75" customHeight="1">
      <c r="A82" s="15" t="s">
        <v>174</v>
      </c>
      <c r="B82" s="16" t="s">
        <v>176</v>
      </c>
      <c r="C82" s="17">
        <f t="shared" si="10"/>
        <v>12103.88</v>
      </c>
      <c r="D82" s="17">
        <f t="shared" si="10"/>
        <v>0</v>
      </c>
      <c r="E82" s="17">
        <f t="shared" si="10"/>
        <v>0</v>
      </c>
      <c r="F82" s="31"/>
      <c r="G82" s="31"/>
      <c r="H82" s="31"/>
    </row>
    <row r="83" spans="1:8" ht="84.75" customHeight="1">
      <c r="A83" s="15" t="s">
        <v>177</v>
      </c>
      <c r="B83" s="16" t="s">
        <v>176</v>
      </c>
      <c r="C83" s="17">
        <f>12000+103.88</f>
        <v>12103.88</v>
      </c>
      <c r="D83" s="17">
        <v>0</v>
      </c>
      <c r="E83" s="17">
        <v>0</v>
      </c>
      <c r="F83" s="31"/>
      <c r="G83" s="31"/>
      <c r="H83" s="31"/>
    </row>
    <row r="84" spans="1:5" ht="177.75" customHeight="1">
      <c r="A84" s="15" t="s">
        <v>28</v>
      </c>
      <c r="B84" s="18" t="s">
        <v>202</v>
      </c>
      <c r="C84" s="19">
        <f>C85+C90+C93</f>
        <v>1566396.12</v>
      </c>
      <c r="D84" s="19">
        <f>D85+D90+D93</f>
        <v>1117000</v>
      </c>
      <c r="E84" s="19">
        <f>E85+E90+E93</f>
        <v>1117000</v>
      </c>
    </row>
    <row r="85" spans="1:5" ht="142.5" customHeight="1">
      <c r="A85" s="15" t="s">
        <v>55</v>
      </c>
      <c r="B85" s="18" t="s">
        <v>164</v>
      </c>
      <c r="C85" s="20">
        <f>C88+C86</f>
        <v>1391500</v>
      </c>
      <c r="D85" s="20">
        <f>D88+D86</f>
        <v>1050000</v>
      </c>
      <c r="E85" s="20">
        <f>E88+E86</f>
        <v>1050000</v>
      </c>
    </row>
    <row r="86" spans="1:5" ht="198.75" customHeight="1">
      <c r="A86" s="15" t="s">
        <v>178</v>
      </c>
      <c r="B86" s="18" t="s">
        <v>180</v>
      </c>
      <c r="C86" s="20">
        <f>C87</f>
        <v>491500</v>
      </c>
      <c r="D86" s="20">
        <f>D87</f>
        <v>150000</v>
      </c>
      <c r="E86" s="20">
        <f>E87</f>
        <v>150000</v>
      </c>
    </row>
    <row r="87" spans="1:5" ht="201.75" customHeight="1">
      <c r="A87" s="15" t="s">
        <v>179</v>
      </c>
      <c r="B87" s="18" t="s">
        <v>180</v>
      </c>
      <c r="C87" s="20">
        <f>248500+150000+93000</f>
        <v>491500</v>
      </c>
      <c r="D87" s="20">
        <v>150000</v>
      </c>
      <c r="E87" s="20">
        <v>150000</v>
      </c>
    </row>
    <row r="88" spans="1:5" ht="160.5" customHeight="1">
      <c r="A88" s="15" t="s">
        <v>123</v>
      </c>
      <c r="B88" s="32" t="s">
        <v>165</v>
      </c>
      <c r="C88" s="20">
        <f>C89</f>
        <v>900000</v>
      </c>
      <c r="D88" s="20">
        <f>D89</f>
        <v>900000</v>
      </c>
      <c r="E88" s="20">
        <f>E89</f>
        <v>900000</v>
      </c>
    </row>
    <row r="89" spans="1:5" ht="161.25" customHeight="1">
      <c r="A89" s="15" t="s">
        <v>124</v>
      </c>
      <c r="B89" s="32" t="s">
        <v>165</v>
      </c>
      <c r="C89" s="20">
        <v>900000</v>
      </c>
      <c r="D89" s="20">
        <v>900000</v>
      </c>
      <c r="E89" s="20">
        <v>900000</v>
      </c>
    </row>
    <row r="90" spans="1:5" ht="151.5" customHeight="1">
      <c r="A90" s="15" t="s">
        <v>89</v>
      </c>
      <c r="B90" s="18" t="s">
        <v>83</v>
      </c>
      <c r="C90" s="20">
        <f>C91</f>
        <v>44896.12</v>
      </c>
      <c r="D90" s="20">
        <f>D91</f>
        <v>50000</v>
      </c>
      <c r="E90" s="20">
        <f>E91</f>
        <v>50000</v>
      </c>
    </row>
    <row r="91" spans="1:5" ht="151.5" customHeight="1">
      <c r="A91" s="15" t="s">
        <v>102</v>
      </c>
      <c r="B91" s="18" t="s">
        <v>84</v>
      </c>
      <c r="C91" s="20">
        <f>C92</f>
        <v>44896.12</v>
      </c>
      <c r="D91" s="20">
        <f>D92</f>
        <v>50000</v>
      </c>
      <c r="E91" s="20">
        <v>50000</v>
      </c>
    </row>
    <row r="92" spans="1:5" ht="151.5" customHeight="1">
      <c r="A92" s="15" t="s">
        <v>82</v>
      </c>
      <c r="B92" s="18" t="s">
        <v>84</v>
      </c>
      <c r="C92" s="20">
        <f>50000-103.88-5000</f>
        <v>44896.12</v>
      </c>
      <c r="D92" s="20">
        <v>50000</v>
      </c>
      <c r="E92" s="20">
        <v>50000</v>
      </c>
    </row>
    <row r="93" spans="1:5" ht="156" customHeight="1">
      <c r="A93" s="15" t="s">
        <v>56</v>
      </c>
      <c r="B93" s="18" t="s">
        <v>166</v>
      </c>
      <c r="C93" s="33">
        <f aca="true" t="shared" si="11" ref="C93:E94">C94</f>
        <v>130000</v>
      </c>
      <c r="D93" s="33">
        <f t="shared" si="11"/>
        <v>17000</v>
      </c>
      <c r="E93" s="33">
        <f t="shared" si="11"/>
        <v>17000</v>
      </c>
    </row>
    <row r="94" spans="1:5" ht="131.25">
      <c r="A94" s="15" t="s">
        <v>103</v>
      </c>
      <c r="B94" s="18" t="s">
        <v>167</v>
      </c>
      <c r="C94" s="33">
        <f t="shared" si="11"/>
        <v>130000</v>
      </c>
      <c r="D94" s="33">
        <f t="shared" si="11"/>
        <v>17000</v>
      </c>
      <c r="E94" s="33">
        <f t="shared" si="11"/>
        <v>17000</v>
      </c>
    </row>
    <row r="95" spans="1:5" ht="139.5" customHeight="1">
      <c r="A95" s="15" t="s">
        <v>29</v>
      </c>
      <c r="B95" s="18" t="s">
        <v>168</v>
      </c>
      <c r="C95" s="33">
        <f>17000+113000</f>
        <v>130000</v>
      </c>
      <c r="D95" s="33">
        <v>17000</v>
      </c>
      <c r="E95" s="33">
        <v>17000</v>
      </c>
    </row>
    <row r="96" spans="1:5" ht="39" customHeight="1">
      <c r="A96" s="2" t="s">
        <v>30</v>
      </c>
      <c r="B96" s="28" t="s">
        <v>75</v>
      </c>
      <c r="C96" s="14">
        <f>C97</f>
        <v>153035.4</v>
      </c>
      <c r="D96" s="14">
        <f>D97</f>
        <v>395000</v>
      </c>
      <c r="E96" s="14">
        <f>E97</f>
        <v>395000</v>
      </c>
    </row>
    <row r="97" spans="1:5" ht="37.5">
      <c r="A97" s="15" t="s">
        <v>57</v>
      </c>
      <c r="B97" s="16" t="s">
        <v>58</v>
      </c>
      <c r="C97" s="17">
        <f>C98+C100+C102</f>
        <v>153035.4</v>
      </c>
      <c r="D97" s="17">
        <f>D98+D100+D102</f>
        <v>395000</v>
      </c>
      <c r="E97" s="17">
        <f>E98+E100+E102</f>
        <v>395000</v>
      </c>
    </row>
    <row r="98" spans="1:5" ht="56.25">
      <c r="A98" s="15" t="s">
        <v>104</v>
      </c>
      <c r="B98" s="16" t="s">
        <v>32</v>
      </c>
      <c r="C98" s="17">
        <f>C99</f>
        <v>20600</v>
      </c>
      <c r="D98" s="17">
        <f>D99</f>
        <v>26000</v>
      </c>
      <c r="E98" s="17">
        <f>E99</f>
        <v>26000</v>
      </c>
    </row>
    <row r="99" spans="1:5" ht="56.25">
      <c r="A99" s="15" t="s">
        <v>31</v>
      </c>
      <c r="B99" s="16" t="s">
        <v>32</v>
      </c>
      <c r="C99" s="17">
        <f>26000-5400</f>
        <v>20600</v>
      </c>
      <c r="D99" s="17">
        <v>26000</v>
      </c>
      <c r="E99" s="17">
        <v>26000</v>
      </c>
    </row>
    <row r="100" spans="1:5" ht="37.5">
      <c r="A100" s="15" t="s">
        <v>105</v>
      </c>
      <c r="B100" s="16" t="s">
        <v>59</v>
      </c>
      <c r="C100" s="19">
        <f>C101</f>
        <v>17600</v>
      </c>
      <c r="D100" s="19">
        <f>D101</f>
        <v>25000</v>
      </c>
      <c r="E100" s="19">
        <f>E101</f>
        <v>25000</v>
      </c>
    </row>
    <row r="101" spans="1:5" ht="37.5">
      <c r="A101" s="15" t="s">
        <v>33</v>
      </c>
      <c r="B101" s="16" t="s">
        <v>59</v>
      </c>
      <c r="C101" s="19">
        <f>25000-2400-5000</f>
        <v>17600</v>
      </c>
      <c r="D101" s="33">
        <v>25000</v>
      </c>
      <c r="E101" s="33">
        <v>25000</v>
      </c>
    </row>
    <row r="102" spans="1:5" ht="37.5">
      <c r="A102" s="15" t="s">
        <v>106</v>
      </c>
      <c r="B102" s="16" t="s">
        <v>34</v>
      </c>
      <c r="C102" s="19">
        <f>C103+C105</f>
        <v>114835.4</v>
      </c>
      <c r="D102" s="19">
        <f>D103+D105</f>
        <v>344000</v>
      </c>
      <c r="E102" s="19">
        <f>E103+E105</f>
        <v>344000</v>
      </c>
    </row>
    <row r="103" spans="1:5" ht="37.5">
      <c r="A103" s="15" t="s">
        <v>240</v>
      </c>
      <c r="B103" s="16" t="s">
        <v>242</v>
      </c>
      <c r="C103" s="19">
        <f>C104</f>
        <v>107200</v>
      </c>
      <c r="D103" s="19">
        <f>D104</f>
        <v>344000</v>
      </c>
      <c r="E103" s="19">
        <f>E104</f>
        <v>344000</v>
      </c>
    </row>
    <row r="104" spans="1:5" ht="37.5">
      <c r="A104" s="15" t="s">
        <v>241</v>
      </c>
      <c r="B104" s="16" t="s">
        <v>242</v>
      </c>
      <c r="C104" s="19">
        <f>316000-238800+30000</f>
        <v>107200</v>
      </c>
      <c r="D104" s="33">
        <v>344000</v>
      </c>
      <c r="E104" s="33">
        <v>344000</v>
      </c>
    </row>
    <row r="105" spans="1:5" ht="44.25" customHeight="1">
      <c r="A105" s="15" t="s">
        <v>297</v>
      </c>
      <c r="B105" s="16" t="s">
        <v>298</v>
      </c>
      <c r="C105" s="19">
        <f>C106</f>
        <v>7635.4</v>
      </c>
      <c r="D105" s="19">
        <f>D106</f>
        <v>0</v>
      </c>
      <c r="E105" s="19">
        <f>E106</f>
        <v>0</v>
      </c>
    </row>
    <row r="106" spans="1:5" ht="45" customHeight="1">
      <c r="A106" s="15" t="s">
        <v>299</v>
      </c>
      <c r="B106" s="16" t="s">
        <v>298</v>
      </c>
      <c r="C106" s="19">
        <v>7635.4</v>
      </c>
      <c r="D106" s="33">
        <v>0</v>
      </c>
      <c r="E106" s="33">
        <v>0</v>
      </c>
    </row>
    <row r="107" spans="1:5" ht="75">
      <c r="A107" s="2" t="s">
        <v>35</v>
      </c>
      <c r="B107" s="30" t="s">
        <v>243</v>
      </c>
      <c r="C107" s="14">
        <f>C108+C113</f>
        <v>793069.51</v>
      </c>
      <c r="D107" s="14">
        <f>D108+D113</f>
        <v>1447000</v>
      </c>
      <c r="E107" s="14">
        <f>E108+E113</f>
        <v>1447000</v>
      </c>
    </row>
    <row r="108" spans="1:5" ht="37.5">
      <c r="A108" s="15" t="s">
        <v>60</v>
      </c>
      <c r="B108" s="18" t="s">
        <v>116</v>
      </c>
      <c r="C108" s="17">
        <f aca="true" t="shared" si="12" ref="C108:E109">C109</f>
        <v>779000</v>
      </c>
      <c r="D108" s="17">
        <f t="shared" si="12"/>
        <v>1413000</v>
      </c>
      <c r="E108" s="17">
        <f t="shared" si="12"/>
        <v>1413000</v>
      </c>
    </row>
    <row r="109" spans="1:5" ht="37.5">
      <c r="A109" s="15" t="s">
        <v>61</v>
      </c>
      <c r="B109" s="18" t="s">
        <v>117</v>
      </c>
      <c r="C109" s="17">
        <f t="shared" si="12"/>
        <v>779000</v>
      </c>
      <c r="D109" s="17">
        <f t="shared" si="12"/>
        <v>1413000</v>
      </c>
      <c r="E109" s="17">
        <f t="shared" si="12"/>
        <v>1413000</v>
      </c>
    </row>
    <row r="110" spans="1:5" ht="59.25" customHeight="1">
      <c r="A110" s="15" t="s">
        <v>36</v>
      </c>
      <c r="B110" s="18" t="s">
        <v>37</v>
      </c>
      <c r="C110" s="17">
        <f>SUM(C111:C112)</f>
        <v>779000</v>
      </c>
      <c r="D110" s="17">
        <f>SUM(D111:D112)</f>
        <v>1413000</v>
      </c>
      <c r="E110" s="17">
        <f>SUM(E111:E112)</f>
        <v>1413000</v>
      </c>
    </row>
    <row r="111" spans="1:5" ht="57.75" customHeight="1">
      <c r="A111" s="15" t="s">
        <v>38</v>
      </c>
      <c r="B111" s="18" t="s">
        <v>130</v>
      </c>
      <c r="C111" s="20">
        <f>13000-4000</f>
        <v>9000</v>
      </c>
      <c r="D111" s="33">
        <v>13000</v>
      </c>
      <c r="E111" s="33">
        <v>13000</v>
      </c>
    </row>
    <row r="112" spans="1:5" ht="56.25" customHeight="1">
      <c r="A112" s="15" t="s">
        <v>39</v>
      </c>
      <c r="B112" s="18" t="s">
        <v>40</v>
      </c>
      <c r="C112" s="20">
        <f>1400000-450000-180000</f>
        <v>770000</v>
      </c>
      <c r="D112" s="20">
        <v>1400000</v>
      </c>
      <c r="E112" s="20">
        <v>1400000</v>
      </c>
    </row>
    <row r="113" spans="1:5" ht="45" customHeight="1">
      <c r="A113" s="15" t="s">
        <v>111</v>
      </c>
      <c r="B113" s="16" t="s">
        <v>137</v>
      </c>
      <c r="C113" s="20">
        <f aca="true" t="shared" si="13" ref="C113:E114">C114</f>
        <v>14069.51</v>
      </c>
      <c r="D113" s="20">
        <f t="shared" si="13"/>
        <v>34000</v>
      </c>
      <c r="E113" s="20">
        <f t="shared" si="13"/>
        <v>34000</v>
      </c>
    </row>
    <row r="114" spans="1:5" ht="43.5" customHeight="1">
      <c r="A114" s="34" t="s">
        <v>112</v>
      </c>
      <c r="B114" s="16" t="s">
        <v>138</v>
      </c>
      <c r="C114" s="20">
        <f t="shared" si="13"/>
        <v>14069.51</v>
      </c>
      <c r="D114" s="20">
        <f t="shared" si="13"/>
        <v>34000</v>
      </c>
      <c r="E114" s="20">
        <f t="shared" si="13"/>
        <v>34000</v>
      </c>
    </row>
    <row r="115" spans="1:5" ht="53.25" customHeight="1">
      <c r="A115" s="34" t="s">
        <v>113</v>
      </c>
      <c r="B115" s="16" t="s">
        <v>139</v>
      </c>
      <c r="C115" s="20">
        <f>SUM(C116:C119)</f>
        <v>14069.51</v>
      </c>
      <c r="D115" s="20">
        <f>SUM(D116:D119)</f>
        <v>34000</v>
      </c>
      <c r="E115" s="20">
        <f>SUM(E116:E119)</f>
        <v>34000</v>
      </c>
    </row>
    <row r="116" spans="1:6" ht="52.5" customHeight="1">
      <c r="A116" s="34" t="s">
        <v>114</v>
      </c>
      <c r="B116" s="16" t="s">
        <v>140</v>
      </c>
      <c r="C116" s="20">
        <v>0</v>
      </c>
      <c r="D116" s="33">
        <v>24000</v>
      </c>
      <c r="E116" s="20">
        <v>24000</v>
      </c>
      <c r="F116" s="35"/>
    </row>
    <row r="117" spans="1:6" ht="52.5" customHeight="1">
      <c r="A117" s="34" t="s">
        <v>300</v>
      </c>
      <c r="B117" s="16" t="s">
        <v>140</v>
      </c>
      <c r="C117" s="20">
        <v>3803.65</v>
      </c>
      <c r="D117" s="33">
        <v>0</v>
      </c>
      <c r="E117" s="20">
        <v>0</v>
      </c>
      <c r="F117" s="35"/>
    </row>
    <row r="118" spans="1:5" ht="46.5" customHeight="1">
      <c r="A118" s="34" t="s">
        <v>170</v>
      </c>
      <c r="B118" s="16" t="s">
        <v>140</v>
      </c>
      <c r="C118" s="20">
        <v>10000</v>
      </c>
      <c r="D118" s="20">
        <v>10000</v>
      </c>
      <c r="E118" s="20">
        <v>10000</v>
      </c>
    </row>
    <row r="119" spans="1:5" ht="46.5" customHeight="1">
      <c r="A119" s="34" t="s">
        <v>301</v>
      </c>
      <c r="B119" s="16" t="s">
        <v>140</v>
      </c>
      <c r="C119" s="20">
        <v>265.86</v>
      </c>
      <c r="D119" s="20">
        <v>0</v>
      </c>
      <c r="E119" s="20">
        <v>0</v>
      </c>
    </row>
    <row r="120" spans="1:5" ht="67.5" customHeight="1">
      <c r="A120" s="2" t="s">
        <v>41</v>
      </c>
      <c r="B120" s="28" t="s">
        <v>196</v>
      </c>
      <c r="C120" s="14">
        <f>C121+C125</f>
        <v>653100</v>
      </c>
      <c r="D120" s="14">
        <f>D121+D125</f>
        <v>350000</v>
      </c>
      <c r="E120" s="14">
        <f>E121+E125</f>
        <v>350000</v>
      </c>
    </row>
    <row r="121" spans="1:5" ht="160.5" customHeight="1">
      <c r="A121" s="15" t="s">
        <v>42</v>
      </c>
      <c r="B121" s="18" t="s">
        <v>195</v>
      </c>
      <c r="C121" s="20">
        <f>C122</f>
        <v>200000</v>
      </c>
      <c r="D121" s="20">
        <f aca="true" t="shared" si="14" ref="D121:E123">D122</f>
        <v>200000</v>
      </c>
      <c r="E121" s="20">
        <f t="shared" si="14"/>
        <v>200000</v>
      </c>
    </row>
    <row r="122" spans="1:5" ht="201.75" customHeight="1">
      <c r="A122" s="15" t="s">
        <v>107</v>
      </c>
      <c r="B122" s="18" t="s">
        <v>194</v>
      </c>
      <c r="C122" s="20">
        <f>C123</f>
        <v>200000</v>
      </c>
      <c r="D122" s="20">
        <f t="shared" si="14"/>
        <v>200000</v>
      </c>
      <c r="E122" s="20">
        <f t="shared" si="14"/>
        <v>200000</v>
      </c>
    </row>
    <row r="123" spans="1:5" ht="196.5" customHeight="1">
      <c r="A123" s="15" t="s">
        <v>108</v>
      </c>
      <c r="B123" s="18" t="s">
        <v>193</v>
      </c>
      <c r="C123" s="20">
        <f>C124</f>
        <v>200000</v>
      </c>
      <c r="D123" s="20">
        <f t="shared" si="14"/>
        <v>200000</v>
      </c>
      <c r="E123" s="20">
        <f t="shared" si="14"/>
        <v>200000</v>
      </c>
    </row>
    <row r="124" spans="1:5" ht="195" customHeight="1">
      <c r="A124" s="15" t="s">
        <v>43</v>
      </c>
      <c r="B124" s="18" t="s">
        <v>197</v>
      </c>
      <c r="C124" s="20">
        <v>200000</v>
      </c>
      <c r="D124" s="20">
        <v>200000</v>
      </c>
      <c r="E124" s="20">
        <v>200000</v>
      </c>
    </row>
    <row r="125" spans="1:5" ht="88.5" customHeight="1">
      <c r="A125" s="15" t="s">
        <v>44</v>
      </c>
      <c r="B125" s="16" t="s">
        <v>192</v>
      </c>
      <c r="C125" s="19">
        <f>C126+C131</f>
        <v>453100</v>
      </c>
      <c r="D125" s="19">
        <f>D126+D131</f>
        <v>150000</v>
      </c>
      <c r="E125" s="19">
        <f>E126+E131</f>
        <v>150000</v>
      </c>
    </row>
    <row r="126" spans="1:5" ht="84" customHeight="1">
      <c r="A126" s="15" t="s">
        <v>62</v>
      </c>
      <c r="B126" s="26" t="s">
        <v>191</v>
      </c>
      <c r="C126" s="19">
        <f>C129+C127</f>
        <v>173500</v>
      </c>
      <c r="D126" s="19">
        <f>D129+D127</f>
        <v>150000</v>
      </c>
      <c r="E126" s="19">
        <f>E129+E127</f>
        <v>150000</v>
      </c>
    </row>
    <row r="127" spans="1:5" ht="145.5" customHeight="1">
      <c r="A127" s="15" t="s">
        <v>181</v>
      </c>
      <c r="B127" s="16" t="s">
        <v>182</v>
      </c>
      <c r="C127" s="19">
        <f>C128</f>
        <v>73500</v>
      </c>
      <c r="D127" s="19">
        <f>D128</f>
        <v>50000</v>
      </c>
      <c r="E127" s="19">
        <f>E128</f>
        <v>50000</v>
      </c>
    </row>
    <row r="128" spans="1:5" ht="140.25" customHeight="1">
      <c r="A128" s="15" t="s">
        <v>183</v>
      </c>
      <c r="B128" s="16" t="s">
        <v>182</v>
      </c>
      <c r="C128" s="19">
        <f>50000+23500</f>
        <v>73500</v>
      </c>
      <c r="D128" s="19">
        <v>50000</v>
      </c>
      <c r="E128" s="19">
        <v>50000</v>
      </c>
    </row>
    <row r="129" spans="1:5" ht="102.75" customHeight="1">
      <c r="A129" s="8" t="s">
        <v>126</v>
      </c>
      <c r="B129" s="26" t="s">
        <v>169</v>
      </c>
      <c r="C129" s="19">
        <f>C130</f>
        <v>100000</v>
      </c>
      <c r="D129" s="19">
        <f>D130</f>
        <v>100000</v>
      </c>
      <c r="E129" s="19">
        <f>E130</f>
        <v>100000</v>
      </c>
    </row>
    <row r="130" spans="1:5" ht="102.75" customHeight="1">
      <c r="A130" s="8" t="s">
        <v>125</v>
      </c>
      <c r="B130" s="26" t="s">
        <v>169</v>
      </c>
      <c r="C130" s="19">
        <v>100000</v>
      </c>
      <c r="D130" s="33">
        <v>100000</v>
      </c>
      <c r="E130" s="33">
        <v>100000</v>
      </c>
    </row>
    <row r="131" spans="1:5" ht="107.25" customHeight="1">
      <c r="A131" s="8" t="s">
        <v>302</v>
      </c>
      <c r="B131" s="26" t="s">
        <v>303</v>
      </c>
      <c r="C131" s="19">
        <f aca="true" t="shared" si="15" ref="C131:E132">C132</f>
        <v>279600</v>
      </c>
      <c r="D131" s="19">
        <f t="shared" si="15"/>
        <v>0</v>
      </c>
      <c r="E131" s="19">
        <f t="shared" si="15"/>
        <v>0</v>
      </c>
    </row>
    <row r="132" spans="1:5" ht="116.25" customHeight="1">
      <c r="A132" s="8" t="s">
        <v>304</v>
      </c>
      <c r="B132" s="26" t="s">
        <v>305</v>
      </c>
      <c r="C132" s="19">
        <f t="shared" si="15"/>
        <v>279600</v>
      </c>
      <c r="D132" s="19">
        <f t="shared" si="15"/>
        <v>0</v>
      </c>
      <c r="E132" s="19">
        <f t="shared" si="15"/>
        <v>0</v>
      </c>
    </row>
    <row r="133" spans="1:5" ht="123.75" customHeight="1">
      <c r="A133" s="8" t="s">
        <v>306</v>
      </c>
      <c r="B133" s="26" t="s">
        <v>305</v>
      </c>
      <c r="C133" s="19">
        <v>279600</v>
      </c>
      <c r="D133" s="33">
        <v>0</v>
      </c>
      <c r="E133" s="33">
        <v>0</v>
      </c>
    </row>
    <row r="134" spans="1:5" ht="37.5">
      <c r="A134" s="2" t="s">
        <v>45</v>
      </c>
      <c r="B134" s="28" t="s">
        <v>141</v>
      </c>
      <c r="C134" s="14">
        <f>C135+C143+C157+C154+C151+C146+C148+C140</f>
        <v>501000</v>
      </c>
      <c r="D134" s="14">
        <f>D135+D143+D157+D154+D151+D146+D148+D140</f>
        <v>501000</v>
      </c>
      <c r="E134" s="14">
        <f>E135+E143+E157+E154+E151+E146+E148+E140</f>
        <v>501000</v>
      </c>
    </row>
    <row r="135" spans="1:5" ht="56.25">
      <c r="A135" s="15" t="s">
        <v>46</v>
      </c>
      <c r="B135" s="16" t="s">
        <v>8</v>
      </c>
      <c r="C135" s="20">
        <f>C136+C138</f>
        <v>-2250</v>
      </c>
      <c r="D135" s="20">
        <f>D136+D138</f>
        <v>10000</v>
      </c>
      <c r="E135" s="20">
        <f>E136+E138</f>
        <v>10000</v>
      </c>
    </row>
    <row r="136" spans="1:5" ht="159.75" customHeight="1">
      <c r="A136" s="15" t="s">
        <v>109</v>
      </c>
      <c r="B136" s="36" t="s">
        <v>190</v>
      </c>
      <c r="C136" s="20">
        <f>C137</f>
        <v>-2400</v>
      </c>
      <c r="D136" s="20">
        <f>D137</f>
        <v>10000</v>
      </c>
      <c r="E136" s="20">
        <f>E137</f>
        <v>10000</v>
      </c>
    </row>
    <row r="137" spans="1:5" ht="164.25" customHeight="1">
      <c r="A137" s="15" t="s">
        <v>85</v>
      </c>
      <c r="B137" s="36" t="s">
        <v>190</v>
      </c>
      <c r="C137" s="37">
        <f>10000-12400</f>
        <v>-2400</v>
      </c>
      <c r="D137" s="37">
        <v>10000</v>
      </c>
      <c r="E137" s="37">
        <v>10000</v>
      </c>
    </row>
    <row r="138" spans="1:5" ht="128.25" customHeight="1">
      <c r="A138" s="15" t="s">
        <v>307</v>
      </c>
      <c r="B138" s="36" t="s">
        <v>308</v>
      </c>
      <c r="C138" s="37">
        <f>C139</f>
        <v>150</v>
      </c>
      <c r="D138" s="37">
        <f>D139</f>
        <v>0</v>
      </c>
      <c r="E138" s="37">
        <f>E139</f>
        <v>0</v>
      </c>
    </row>
    <row r="139" spans="1:5" ht="124.5" customHeight="1">
      <c r="A139" s="15" t="s">
        <v>309</v>
      </c>
      <c r="B139" s="36" t="s">
        <v>308</v>
      </c>
      <c r="C139" s="37">
        <v>150</v>
      </c>
      <c r="D139" s="37">
        <v>0</v>
      </c>
      <c r="E139" s="37">
        <v>0</v>
      </c>
    </row>
    <row r="140" spans="1:5" ht="90" customHeight="1">
      <c r="A140" s="15" t="s">
        <v>325</v>
      </c>
      <c r="B140" s="36" t="s">
        <v>326</v>
      </c>
      <c r="C140" s="37">
        <f aca="true" t="shared" si="16" ref="C140:E141">C141</f>
        <v>30000</v>
      </c>
      <c r="D140" s="37">
        <f t="shared" si="16"/>
        <v>0</v>
      </c>
      <c r="E140" s="37">
        <f t="shared" si="16"/>
        <v>0</v>
      </c>
    </row>
    <row r="141" spans="1:5" ht="124.5" customHeight="1">
      <c r="A141" s="15" t="s">
        <v>327</v>
      </c>
      <c r="B141" s="36" t="s">
        <v>328</v>
      </c>
      <c r="C141" s="37">
        <f t="shared" si="16"/>
        <v>30000</v>
      </c>
      <c r="D141" s="37">
        <f t="shared" si="16"/>
        <v>0</v>
      </c>
      <c r="E141" s="37">
        <f t="shared" si="16"/>
        <v>0</v>
      </c>
    </row>
    <row r="142" spans="1:5" ht="124.5" customHeight="1">
      <c r="A142" s="15" t="s">
        <v>329</v>
      </c>
      <c r="B142" s="36" t="s">
        <v>328</v>
      </c>
      <c r="C142" s="37">
        <v>30000</v>
      </c>
      <c r="D142" s="37">
        <v>0</v>
      </c>
      <c r="E142" s="37">
        <v>0</v>
      </c>
    </row>
    <row r="143" spans="1:5" ht="243.75" customHeight="1">
      <c r="A143" s="15" t="s">
        <v>47</v>
      </c>
      <c r="B143" s="18" t="s">
        <v>77</v>
      </c>
      <c r="C143" s="17">
        <f aca="true" t="shared" si="17" ref="C143:E144">C144</f>
        <v>20250</v>
      </c>
      <c r="D143" s="17">
        <f t="shared" si="17"/>
        <v>45000</v>
      </c>
      <c r="E143" s="17">
        <f t="shared" si="17"/>
        <v>45000</v>
      </c>
    </row>
    <row r="144" spans="1:5" ht="39" customHeight="1">
      <c r="A144" s="15" t="s">
        <v>48</v>
      </c>
      <c r="B144" s="16" t="s">
        <v>9</v>
      </c>
      <c r="C144" s="17">
        <f t="shared" si="17"/>
        <v>20250</v>
      </c>
      <c r="D144" s="17">
        <f t="shared" si="17"/>
        <v>45000</v>
      </c>
      <c r="E144" s="17">
        <f t="shared" si="17"/>
        <v>45000</v>
      </c>
    </row>
    <row r="145" spans="1:5" ht="38.25" customHeight="1">
      <c r="A145" s="15" t="s">
        <v>49</v>
      </c>
      <c r="B145" s="16" t="s">
        <v>9</v>
      </c>
      <c r="C145" s="17">
        <f>45000-14750-10000</f>
        <v>20250</v>
      </c>
      <c r="D145" s="17">
        <v>45000</v>
      </c>
      <c r="E145" s="17">
        <v>45000</v>
      </c>
    </row>
    <row r="146" spans="1:5" ht="123" customHeight="1">
      <c r="A146" s="15" t="s">
        <v>310</v>
      </c>
      <c r="B146" s="16" t="s">
        <v>311</v>
      </c>
      <c r="C146" s="17">
        <f>C147</f>
        <v>4500</v>
      </c>
      <c r="D146" s="17">
        <f>D147</f>
        <v>0</v>
      </c>
      <c r="E146" s="17">
        <f>E147</f>
        <v>0</v>
      </c>
    </row>
    <row r="147" spans="1:5" ht="118.5" customHeight="1">
      <c r="A147" s="15" t="s">
        <v>312</v>
      </c>
      <c r="B147" s="16" t="s">
        <v>311</v>
      </c>
      <c r="C147" s="17">
        <f>3500+1000</f>
        <v>4500</v>
      </c>
      <c r="D147" s="17">
        <v>0</v>
      </c>
      <c r="E147" s="17">
        <v>0</v>
      </c>
    </row>
    <row r="148" spans="1:5" ht="58.5" customHeight="1">
      <c r="A148" s="15" t="s">
        <v>313</v>
      </c>
      <c r="B148" s="16" t="s">
        <v>314</v>
      </c>
      <c r="C148" s="17">
        <f aca="true" t="shared" si="18" ref="C148:E149">C149</f>
        <v>26500</v>
      </c>
      <c r="D148" s="17">
        <f t="shared" si="18"/>
        <v>0</v>
      </c>
      <c r="E148" s="17">
        <f t="shared" si="18"/>
        <v>0</v>
      </c>
    </row>
    <row r="149" spans="1:5" ht="58.5" customHeight="1">
      <c r="A149" s="15" t="s">
        <v>315</v>
      </c>
      <c r="B149" s="16" t="s">
        <v>316</v>
      </c>
      <c r="C149" s="17">
        <f t="shared" si="18"/>
        <v>26500</v>
      </c>
      <c r="D149" s="17">
        <f t="shared" si="18"/>
        <v>0</v>
      </c>
      <c r="E149" s="17">
        <f t="shared" si="18"/>
        <v>0</v>
      </c>
    </row>
    <row r="150" spans="1:5" ht="63" customHeight="1">
      <c r="A150" s="15" t="s">
        <v>317</v>
      </c>
      <c r="B150" s="16" t="s">
        <v>316</v>
      </c>
      <c r="C150" s="17">
        <f>23500+3000</f>
        <v>26500</v>
      </c>
      <c r="D150" s="17">
        <v>0</v>
      </c>
      <c r="E150" s="17">
        <v>0</v>
      </c>
    </row>
    <row r="151" spans="1:5" ht="123" customHeight="1">
      <c r="A151" s="15" t="s">
        <v>184</v>
      </c>
      <c r="B151" s="16" t="s">
        <v>186</v>
      </c>
      <c r="C151" s="17">
        <f aca="true" t="shared" si="19" ref="C151:E152">C152</f>
        <v>3000</v>
      </c>
      <c r="D151" s="17">
        <f t="shared" si="19"/>
        <v>3000</v>
      </c>
      <c r="E151" s="17">
        <f t="shared" si="19"/>
        <v>3000</v>
      </c>
    </row>
    <row r="152" spans="1:5" ht="149.25" customHeight="1">
      <c r="A152" s="15" t="s">
        <v>185</v>
      </c>
      <c r="B152" s="16" t="s">
        <v>187</v>
      </c>
      <c r="C152" s="17">
        <f t="shared" si="19"/>
        <v>3000</v>
      </c>
      <c r="D152" s="17">
        <f t="shared" si="19"/>
        <v>3000</v>
      </c>
      <c r="E152" s="17">
        <f t="shared" si="19"/>
        <v>3000</v>
      </c>
    </row>
    <row r="153" spans="1:5" ht="149.25" customHeight="1">
      <c r="A153" s="15" t="s">
        <v>188</v>
      </c>
      <c r="B153" s="16" t="s">
        <v>187</v>
      </c>
      <c r="C153" s="17">
        <v>3000</v>
      </c>
      <c r="D153" s="17">
        <v>3000</v>
      </c>
      <c r="E153" s="17">
        <v>3000</v>
      </c>
    </row>
    <row r="154" spans="1:5" ht="136.5" customHeight="1">
      <c r="A154" s="15" t="s">
        <v>86</v>
      </c>
      <c r="B154" s="16" t="s">
        <v>87</v>
      </c>
      <c r="C154" s="19">
        <f>C155+C156</f>
        <v>18500</v>
      </c>
      <c r="D154" s="19">
        <f>D155+D156</f>
        <v>10000</v>
      </c>
      <c r="E154" s="19">
        <f>E155+E156</f>
        <v>10000</v>
      </c>
    </row>
    <row r="155" spans="1:5" ht="135" customHeight="1">
      <c r="A155" s="15" t="s">
        <v>88</v>
      </c>
      <c r="B155" s="16" t="s">
        <v>87</v>
      </c>
      <c r="C155" s="19">
        <f>10000-2000+9500</f>
        <v>17500</v>
      </c>
      <c r="D155" s="19">
        <v>10000</v>
      </c>
      <c r="E155" s="19">
        <v>10000</v>
      </c>
    </row>
    <row r="156" spans="1:5" ht="135" customHeight="1">
      <c r="A156" s="15" t="s">
        <v>209</v>
      </c>
      <c r="B156" s="16" t="s">
        <v>87</v>
      </c>
      <c r="C156" s="19">
        <f>2000+5500-6500</f>
        <v>1000</v>
      </c>
      <c r="D156" s="19">
        <v>0</v>
      </c>
      <c r="E156" s="19">
        <v>0</v>
      </c>
    </row>
    <row r="157" spans="1:5" ht="56.25">
      <c r="A157" s="15" t="s">
        <v>50</v>
      </c>
      <c r="B157" s="16" t="s">
        <v>142</v>
      </c>
      <c r="C157" s="17">
        <f>C158</f>
        <v>400500</v>
      </c>
      <c r="D157" s="17">
        <f>D158</f>
        <v>433000</v>
      </c>
      <c r="E157" s="17">
        <f>E158</f>
        <v>433000</v>
      </c>
    </row>
    <row r="158" spans="1:5" ht="87.75" customHeight="1">
      <c r="A158" s="15" t="s">
        <v>51</v>
      </c>
      <c r="B158" s="16" t="s">
        <v>143</v>
      </c>
      <c r="C158" s="17">
        <f>C159+C161+C162+C160</f>
        <v>400500</v>
      </c>
      <c r="D158" s="17">
        <f>D159+D161+D162+D160</f>
        <v>433000</v>
      </c>
      <c r="E158" s="17">
        <f>E159+E161+E162+E160</f>
        <v>433000</v>
      </c>
    </row>
    <row r="159" spans="1:5" ht="84" customHeight="1">
      <c r="A159" s="15" t="s">
        <v>52</v>
      </c>
      <c r="B159" s="16" t="s">
        <v>144</v>
      </c>
      <c r="C159" s="19">
        <f>160000-5500-27000</f>
        <v>127500</v>
      </c>
      <c r="D159" s="19">
        <v>160000</v>
      </c>
      <c r="E159" s="19">
        <v>160000</v>
      </c>
    </row>
    <row r="160" spans="1:5" ht="84" customHeight="1">
      <c r="A160" s="15" t="s">
        <v>198</v>
      </c>
      <c r="B160" s="16" t="s">
        <v>144</v>
      </c>
      <c r="C160" s="19">
        <v>10000</v>
      </c>
      <c r="D160" s="19">
        <v>10000</v>
      </c>
      <c r="E160" s="19">
        <v>10000</v>
      </c>
    </row>
    <row r="161" spans="1:5" ht="76.5" customHeight="1">
      <c r="A161" s="15" t="s">
        <v>53</v>
      </c>
      <c r="B161" s="16" t="s">
        <v>63</v>
      </c>
      <c r="C161" s="19">
        <f>220000+8000-15000-3000</f>
        <v>210000</v>
      </c>
      <c r="D161" s="33">
        <f>220000+8000</f>
        <v>228000</v>
      </c>
      <c r="E161" s="33">
        <f>220000+8000</f>
        <v>228000</v>
      </c>
    </row>
    <row r="162" spans="1:5" ht="76.5" customHeight="1">
      <c r="A162" s="15" t="s">
        <v>171</v>
      </c>
      <c r="B162" s="16" t="s">
        <v>63</v>
      </c>
      <c r="C162" s="19">
        <f>35000+15000+3000</f>
        <v>53000</v>
      </c>
      <c r="D162" s="19">
        <v>35000</v>
      </c>
      <c r="E162" s="19">
        <v>35000</v>
      </c>
    </row>
    <row r="163" spans="1:5" s="24" customFormat="1" ht="38.25" customHeight="1" hidden="1">
      <c r="A163" s="2" t="s">
        <v>127</v>
      </c>
      <c r="B163" s="28" t="s">
        <v>128</v>
      </c>
      <c r="C163" s="38">
        <v>0</v>
      </c>
      <c r="D163" s="38">
        <v>0</v>
      </c>
      <c r="E163" s="38">
        <v>0</v>
      </c>
    </row>
    <row r="164" spans="1:5" ht="32.25" customHeight="1">
      <c r="A164" s="2" t="s">
        <v>54</v>
      </c>
      <c r="B164" s="30" t="s">
        <v>343</v>
      </c>
      <c r="C164" s="23">
        <f>C165+C203+C207</f>
        <v>256453518.81999996</v>
      </c>
      <c r="D164" s="23">
        <f>D165+D203+D207</f>
        <v>235326816.47</v>
      </c>
      <c r="E164" s="23">
        <f>E165+E203+E207</f>
        <v>220737900.47</v>
      </c>
    </row>
    <row r="165" spans="1:5" ht="84.75" customHeight="1">
      <c r="A165" s="2" t="s">
        <v>76</v>
      </c>
      <c r="B165" s="30" t="s">
        <v>330</v>
      </c>
      <c r="C165" s="23">
        <f>C166+C173+C184+C199</f>
        <v>256389154.92999998</v>
      </c>
      <c r="D165" s="23">
        <f>D166+D173+D184+D199</f>
        <v>235326816.47</v>
      </c>
      <c r="E165" s="23">
        <f>E166+E173+E184+E199</f>
        <v>220737900.47</v>
      </c>
    </row>
    <row r="166" spans="1:5" ht="52.5" customHeight="1">
      <c r="A166" s="2" t="s">
        <v>213</v>
      </c>
      <c r="B166" s="28" t="s">
        <v>206</v>
      </c>
      <c r="C166" s="23">
        <f>C167+C170</f>
        <v>119294548</v>
      </c>
      <c r="D166" s="23">
        <f>D167+D170</f>
        <v>102491500</v>
      </c>
      <c r="E166" s="23">
        <f>E167+E170</f>
        <v>88906000</v>
      </c>
    </row>
    <row r="167" spans="1:5" ht="42.75" customHeight="1">
      <c r="A167" s="15" t="s">
        <v>214</v>
      </c>
      <c r="B167" s="16" t="s">
        <v>145</v>
      </c>
      <c r="C167" s="20">
        <f aca="true" t="shared" si="20" ref="C167:E168">C168</f>
        <v>101531500</v>
      </c>
      <c r="D167" s="20">
        <f t="shared" si="20"/>
        <v>102491500</v>
      </c>
      <c r="E167" s="20">
        <f t="shared" si="20"/>
        <v>88906000</v>
      </c>
    </row>
    <row r="168" spans="1:5" ht="63.75" customHeight="1">
      <c r="A168" s="15" t="s">
        <v>215</v>
      </c>
      <c r="B168" s="16" t="s">
        <v>146</v>
      </c>
      <c r="C168" s="20">
        <f t="shared" si="20"/>
        <v>101531500</v>
      </c>
      <c r="D168" s="20">
        <f t="shared" si="20"/>
        <v>102491500</v>
      </c>
      <c r="E168" s="20">
        <f t="shared" si="20"/>
        <v>88906000</v>
      </c>
    </row>
    <row r="169" spans="1:5" ht="68.25" customHeight="1">
      <c r="A169" s="15" t="s">
        <v>216</v>
      </c>
      <c r="B169" s="16" t="s">
        <v>146</v>
      </c>
      <c r="C169" s="20">
        <v>101531500</v>
      </c>
      <c r="D169" s="33">
        <v>102491500</v>
      </c>
      <c r="E169" s="33">
        <v>88906000</v>
      </c>
    </row>
    <row r="170" spans="1:5" ht="66" customHeight="1">
      <c r="A170" s="15" t="s">
        <v>217</v>
      </c>
      <c r="B170" s="16" t="s">
        <v>205</v>
      </c>
      <c r="C170" s="20">
        <f aca="true" t="shared" si="21" ref="C170:E171">C171</f>
        <v>17763048</v>
      </c>
      <c r="D170" s="20">
        <f t="shared" si="21"/>
        <v>0</v>
      </c>
      <c r="E170" s="20">
        <f t="shared" si="21"/>
        <v>0</v>
      </c>
    </row>
    <row r="171" spans="1:5" ht="86.25" customHeight="1">
      <c r="A171" s="15" t="s">
        <v>218</v>
      </c>
      <c r="B171" s="16" t="s">
        <v>204</v>
      </c>
      <c r="C171" s="20">
        <f t="shared" si="21"/>
        <v>17763048</v>
      </c>
      <c r="D171" s="20">
        <f t="shared" si="21"/>
        <v>0</v>
      </c>
      <c r="E171" s="20">
        <f t="shared" si="21"/>
        <v>0</v>
      </c>
    </row>
    <row r="172" spans="1:5" ht="85.5" customHeight="1">
      <c r="A172" s="15" t="s">
        <v>219</v>
      </c>
      <c r="B172" s="16" t="s">
        <v>204</v>
      </c>
      <c r="C172" s="20">
        <f>9775200+101250+7883448+3150</f>
        <v>17763048</v>
      </c>
      <c r="D172" s="33">
        <v>0</v>
      </c>
      <c r="E172" s="33">
        <v>0</v>
      </c>
    </row>
    <row r="173" spans="1:5" s="24" customFormat="1" ht="66" customHeight="1">
      <c r="A173" s="2" t="s">
        <v>220</v>
      </c>
      <c r="B173" s="30" t="s">
        <v>331</v>
      </c>
      <c r="C173" s="23">
        <f>C180+C177+C174</f>
        <v>19188232.689999998</v>
      </c>
      <c r="D173" s="23">
        <f>D180+D177+D174</f>
        <v>485100</v>
      </c>
      <c r="E173" s="23">
        <f>E180+E177+E174</f>
        <v>485100</v>
      </c>
    </row>
    <row r="174" spans="1:5" s="24" customFormat="1" ht="83.25" customHeight="1">
      <c r="A174" s="15" t="s">
        <v>318</v>
      </c>
      <c r="B174" s="18" t="s">
        <v>321</v>
      </c>
      <c r="C174" s="20">
        <f aca="true" t="shared" si="22" ref="C174:E175">C175</f>
        <v>5895970.35</v>
      </c>
      <c r="D174" s="20">
        <f t="shared" si="22"/>
        <v>0</v>
      </c>
      <c r="E174" s="20">
        <f t="shared" si="22"/>
        <v>0</v>
      </c>
    </row>
    <row r="175" spans="1:5" s="24" customFormat="1" ht="84.75" customHeight="1">
      <c r="A175" s="15" t="s">
        <v>319</v>
      </c>
      <c r="B175" s="18" t="s">
        <v>322</v>
      </c>
      <c r="C175" s="20">
        <f t="shared" si="22"/>
        <v>5895970.35</v>
      </c>
      <c r="D175" s="20">
        <f t="shared" si="22"/>
        <v>0</v>
      </c>
      <c r="E175" s="20">
        <f t="shared" si="22"/>
        <v>0</v>
      </c>
    </row>
    <row r="176" spans="1:5" s="24" customFormat="1" ht="82.5" customHeight="1">
      <c r="A176" s="15" t="s">
        <v>320</v>
      </c>
      <c r="B176" s="18" t="s">
        <v>322</v>
      </c>
      <c r="C176" s="20">
        <f>13390340-7494369.65</f>
        <v>5895970.35</v>
      </c>
      <c r="D176" s="20">
        <v>0</v>
      </c>
      <c r="E176" s="20">
        <v>0</v>
      </c>
    </row>
    <row r="177" spans="1:5" s="24" customFormat="1" ht="54.75" customHeight="1">
      <c r="A177" s="13" t="s">
        <v>246</v>
      </c>
      <c r="B177" s="26" t="s">
        <v>244</v>
      </c>
      <c r="C177" s="20">
        <f aca="true" t="shared" si="23" ref="C177:E178">C178</f>
        <v>7341</v>
      </c>
      <c r="D177" s="20">
        <f t="shared" si="23"/>
        <v>0</v>
      </c>
      <c r="E177" s="20">
        <f t="shared" si="23"/>
        <v>0</v>
      </c>
    </row>
    <row r="178" spans="1:5" s="24" customFormat="1" ht="66.75" customHeight="1">
      <c r="A178" s="13" t="s">
        <v>247</v>
      </c>
      <c r="B178" s="26" t="s">
        <v>245</v>
      </c>
      <c r="C178" s="20">
        <f t="shared" si="23"/>
        <v>7341</v>
      </c>
      <c r="D178" s="20">
        <f t="shared" si="23"/>
        <v>0</v>
      </c>
      <c r="E178" s="20">
        <f t="shared" si="23"/>
        <v>0</v>
      </c>
    </row>
    <row r="179" spans="1:5" s="24" customFormat="1" ht="66.75" customHeight="1">
      <c r="A179" s="13" t="s">
        <v>248</v>
      </c>
      <c r="B179" s="26" t="s">
        <v>245</v>
      </c>
      <c r="C179" s="20">
        <v>7341</v>
      </c>
      <c r="D179" s="20">
        <v>0</v>
      </c>
      <c r="E179" s="20">
        <v>0</v>
      </c>
    </row>
    <row r="180" spans="1:5" ht="32.25" customHeight="1">
      <c r="A180" s="15" t="s">
        <v>221</v>
      </c>
      <c r="B180" s="18" t="s">
        <v>332</v>
      </c>
      <c r="C180" s="20">
        <f>C181</f>
        <v>13284921.34</v>
      </c>
      <c r="D180" s="20">
        <f>D181</f>
        <v>485100</v>
      </c>
      <c r="E180" s="20">
        <f>E181</f>
        <v>485100</v>
      </c>
    </row>
    <row r="181" spans="1:5" ht="47.25" customHeight="1">
      <c r="A181" s="15" t="s">
        <v>222</v>
      </c>
      <c r="B181" s="18" t="s">
        <v>189</v>
      </c>
      <c r="C181" s="20">
        <f>SUM(C182:C183)</f>
        <v>13284921.34</v>
      </c>
      <c r="D181" s="20">
        <f>SUM(D182:D183)</f>
        <v>485100</v>
      </c>
      <c r="E181" s="20">
        <f>SUM(E182:E183)</f>
        <v>485100</v>
      </c>
    </row>
    <row r="182" spans="1:5" ht="48" customHeight="1">
      <c r="A182" s="15" t="s">
        <v>223</v>
      </c>
      <c r="B182" s="18" t="s">
        <v>189</v>
      </c>
      <c r="C182" s="20">
        <f>7377402+1339026+5382+29212</f>
        <v>8751022</v>
      </c>
      <c r="D182" s="20">
        <v>0</v>
      </c>
      <c r="E182" s="20">
        <v>0</v>
      </c>
    </row>
    <row r="183" spans="1:5" ht="49.5" customHeight="1">
      <c r="A183" s="15" t="s">
        <v>224</v>
      </c>
      <c r="B183" s="18" t="s">
        <v>189</v>
      </c>
      <c r="C183" s="20">
        <f>709614.81+1050000+2700000+64311+9973.53</f>
        <v>4533899.340000001</v>
      </c>
      <c r="D183" s="20">
        <v>485100</v>
      </c>
      <c r="E183" s="20">
        <v>485100</v>
      </c>
    </row>
    <row r="184" spans="1:5" ht="47.25" customHeight="1">
      <c r="A184" s="2" t="s">
        <v>225</v>
      </c>
      <c r="B184" s="28" t="s">
        <v>147</v>
      </c>
      <c r="C184" s="23">
        <f>C185+C196+C193+C190</f>
        <v>117647866.6</v>
      </c>
      <c r="D184" s="23">
        <f>D185+D196+D193+D190</f>
        <v>132350216.47</v>
      </c>
      <c r="E184" s="23">
        <f>E185+E196+E193+E190</f>
        <v>131346800.47</v>
      </c>
    </row>
    <row r="185" spans="1:5" ht="58.5" customHeight="1">
      <c r="A185" s="15" t="s">
        <v>226</v>
      </c>
      <c r="B185" s="16" t="s">
        <v>118</v>
      </c>
      <c r="C185" s="20">
        <f>C186</f>
        <v>2218321.46</v>
      </c>
      <c r="D185" s="20">
        <f>D186</f>
        <v>2295750.4699999997</v>
      </c>
      <c r="E185" s="20">
        <f>E186</f>
        <v>2295750.4699999997</v>
      </c>
    </row>
    <row r="186" spans="1:5" ht="75" customHeight="1">
      <c r="A186" s="15" t="s">
        <v>227</v>
      </c>
      <c r="B186" s="16" t="s">
        <v>119</v>
      </c>
      <c r="C186" s="20">
        <f>SUM(C187:C189)</f>
        <v>2218321.46</v>
      </c>
      <c r="D186" s="20">
        <f>SUM(D187:D189)</f>
        <v>2295750.4699999997</v>
      </c>
      <c r="E186" s="20">
        <f>SUM(E187:E189)</f>
        <v>2295750.4699999997</v>
      </c>
    </row>
    <row r="187" spans="1:5" ht="82.5" customHeight="1">
      <c r="A187" s="15" t="s">
        <v>228</v>
      </c>
      <c r="B187" s="16" t="s">
        <v>148</v>
      </c>
      <c r="C187" s="20">
        <f>431562+3669.28+85.33</f>
        <v>435316.61000000004</v>
      </c>
      <c r="D187" s="20">
        <v>419895</v>
      </c>
      <c r="E187" s="20">
        <v>419895</v>
      </c>
    </row>
    <row r="188" spans="1:5" ht="75" customHeight="1">
      <c r="A188" s="15" t="s">
        <v>229</v>
      </c>
      <c r="B188" s="16" t="s">
        <v>119</v>
      </c>
      <c r="C188" s="20">
        <f>1703670.63-28055</f>
        <v>1675615.63</v>
      </c>
      <c r="D188" s="20">
        <v>1872877.47</v>
      </c>
      <c r="E188" s="20">
        <v>1872877.47</v>
      </c>
    </row>
    <row r="189" spans="1:5" ht="75" customHeight="1">
      <c r="A189" s="15" t="s">
        <v>230</v>
      </c>
      <c r="B189" s="16" t="s">
        <v>119</v>
      </c>
      <c r="C189" s="20">
        <v>107389.22</v>
      </c>
      <c r="D189" s="20">
        <v>2978</v>
      </c>
      <c r="E189" s="20">
        <v>2978</v>
      </c>
    </row>
    <row r="190" spans="1:5" ht="126" customHeight="1">
      <c r="A190" s="15" t="s">
        <v>231</v>
      </c>
      <c r="B190" s="16" t="s">
        <v>208</v>
      </c>
      <c r="C190" s="20">
        <f aca="true" t="shared" si="24" ref="C190:E191">C191</f>
        <v>2128000</v>
      </c>
      <c r="D190" s="20">
        <f t="shared" si="24"/>
        <v>12881484</v>
      </c>
      <c r="E190" s="20">
        <f t="shared" si="24"/>
        <v>6440742</v>
      </c>
    </row>
    <row r="191" spans="1:5" ht="113.25" customHeight="1">
      <c r="A191" s="15" t="s">
        <v>232</v>
      </c>
      <c r="B191" s="16" t="s">
        <v>207</v>
      </c>
      <c r="C191" s="20">
        <f t="shared" si="24"/>
        <v>2128000</v>
      </c>
      <c r="D191" s="20">
        <f t="shared" si="24"/>
        <v>12881484</v>
      </c>
      <c r="E191" s="20">
        <f t="shared" si="24"/>
        <v>6440742</v>
      </c>
    </row>
    <row r="192" spans="1:5" ht="121.5" customHeight="1">
      <c r="A192" s="15" t="s">
        <v>233</v>
      </c>
      <c r="B192" s="16" t="s">
        <v>207</v>
      </c>
      <c r="C192" s="20">
        <f>2146914-18914</f>
        <v>2128000</v>
      </c>
      <c r="D192" s="20">
        <v>12881484</v>
      </c>
      <c r="E192" s="20">
        <v>6440742</v>
      </c>
    </row>
    <row r="193" spans="1:5" ht="117" customHeight="1">
      <c r="A193" s="15" t="s">
        <v>234</v>
      </c>
      <c r="B193" s="16" t="s">
        <v>200</v>
      </c>
      <c r="C193" s="20">
        <f aca="true" t="shared" si="25" ref="C193:E194">C194</f>
        <v>5376</v>
      </c>
      <c r="D193" s="20">
        <f t="shared" si="25"/>
        <v>5620</v>
      </c>
      <c r="E193" s="20">
        <f t="shared" si="25"/>
        <v>5910</v>
      </c>
    </row>
    <row r="194" spans="1:5" ht="118.5" customHeight="1">
      <c r="A194" s="15" t="s">
        <v>235</v>
      </c>
      <c r="B194" s="16" t="s">
        <v>201</v>
      </c>
      <c r="C194" s="20">
        <f t="shared" si="25"/>
        <v>5376</v>
      </c>
      <c r="D194" s="20">
        <f t="shared" si="25"/>
        <v>5620</v>
      </c>
      <c r="E194" s="20">
        <f t="shared" si="25"/>
        <v>5910</v>
      </c>
    </row>
    <row r="195" spans="1:5" ht="118.5" customHeight="1">
      <c r="A195" s="15" t="s">
        <v>236</v>
      </c>
      <c r="B195" s="16" t="s">
        <v>201</v>
      </c>
      <c r="C195" s="20">
        <v>5376</v>
      </c>
      <c r="D195" s="20">
        <v>5620</v>
      </c>
      <c r="E195" s="20">
        <v>5910</v>
      </c>
    </row>
    <row r="196" spans="1:5" ht="27.75" customHeight="1">
      <c r="A196" s="15" t="s">
        <v>237</v>
      </c>
      <c r="B196" s="16" t="s">
        <v>120</v>
      </c>
      <c r="C196" s="20">
        <f aca="true" t="shared" si="26" ref="C196:E197">C197</f>
        <v>113296169.14</v>
      </c>
      <c r="D196" s="20">
        <f t="shared" si="26"/>
        <v>117167362</v>
      </c>
      <c r="E196" s="20">
        <f t="shared" si="26"/>
        <v>122604398</v>
      </c>
    </row>
    <row r="197" spans="1:5" ht="37.5" customHeight="1">
      <c r="A197" s="15" t="s">
        <v>238</v>
      </c>
      <c r="B197" s="16" t="s">
        <v>121</v>
      </c>
      <c r="C197" s="20">
        <f t="shared" si="26"/>
        <v>113296169.14</v>
      </c>
      <c r="D197" s="20">
        <f t="shared" si="26"/>
        <v>117167362</v>
      </c>
      <c r="E197" s="20">
        <f t="shared" si="26"/>
        <v>122604398</v>
      </c>
    </row>
    <row r="198" spans="1:5" ht="37.5" customHeight="1">
      <c r="A198" s="15" t="s">
        <v>239</v>
      </c>
      <c r="B198" s="16" t="s">
        <v>122</v>
      </c>
      <c r="C198" s="20">
        <f>113376105+212107.25+537124-829167.11</f>
        <v>113296169.14</v>
      </c>
      <c r="D198" s="20">
        <v>117167362</v>
      </c>
      <c r="E198" s="20">
        <v>122604398</v>
      </c>
    </row>
    <row r="199" spans="1:5" ht="27" customHeight="1">
      <c r="A199" s="2" t="s">
        <v>254</v>
      </c>
      <c r="B199" s="28" t="s">
        <v>250</v>
      </c>
      <c r="C199" s="23">
        <f aca="true" t="shared" si="27" ref="C199:E201">C200</f>
        <v>258507.64</v>
      </c>
      <c r="D199" s="23">
        <f t="shared" si="27"/>
        <v>0</v>
      </c>
      <c r="E199" s="23">
        <f t="shared" si="27"/>
        <v>0</v>
      </c>
    </row>
    <row r="200" spans="1:5" ht="138.75" customHeight="1">
      <c r="A200" s="15" t="s">
        <v>253</v>
      </c>
      <c r="B200" s="16" t="s">
        <v>251</v>
      </c>
      <c r="C200" s="20">
        <f t="shared" si="27"/>
        <v>258507.64</v>
      </c>
      <c r="D200" s="20">
        <f t="shared" si="27"/>
        <v>0</v>
      </c>
      <c r="E200" s="20">
        <f t="shared" si="27"/>
        <v>0</v>
      </c>
    </row>
    <row r="201" spans="1:5" ht="138.75" customHeight="1">
      <c r="A201" s="15" t="s">
        <v>255</v>
      </c>
      <c r="B201" s="16" t="s">
        <v>252</v>
      </c>
      <c r="C201" s="20">
        <f t="shared" si="27"/>
        <v>258507.64</v>
      </c>
      <c r="D201" s="20">
        <f t="shared" si="27"/>
        <v>0</v>
      </c>
      <c r="E201" s="20">
        <f t="shared" si="27"/>
        <v>0</v>
      </c>
    </row>
    <row r="202" spans="1:5" ht="145.5" customHeight="1">
      <c r="A202" s="15" t="s">
        <v>256</v>
      </c>
      <c r="B202" s="16" t="s">
        <v>252</v>
      </c>
      <c r="C202" s="20">
        <f>140181+116817.64+1509</f>
        <v>258507.64</v>
      </c>
      <c r="D202" s="20">
        <v>0</v>
      </c>
      <c r="E202" s="20">
        <v>0</v>
      </c>
    </row>
    <row r="203" spans="1:5" ht="49.5" customHeight="1">
      <c r="A203" s="2" t="s">
        <v>274</v>
      </c>
      <c r="B203" s="28" t="s">
        <v>344</v>
      </c>
      <c r="C203" s="23">
        <f aca="true" t="shared" si="28" ref="C203:E205">C204</f>
        <v>70600</v>
      </c>
      <c r="D203" s="23">
        <f t="shared" si="28"/>
        <v>0</v>
      </c>
      <c r="E203" s="23">
        <f t="shared" si="28"/>
        <v>0</v>
      </c>
    </row>
    <row r="204" spans="1:5" ht="49.5" customHeight="1">
      <c r="A204" s="15" t="s">
        <v>275</v>
      </c>
      <c r="B204" s="16" t="s">
        <v>345</v>
      </c>
      <c r="C204" s="20">
        <f t="shared" si="28"/>
        <v>70600</v>
      </c>
      <c r="D204" s="20">
        <f t="shared" si="28"/>
        <v>0</v>
      </c>
      <c r="E204" s="20">
        <f t="shared" si="28"/>
        <v>0</v>
      </c>
    </row>
    <row r="205" spans="1:5" ht="107.25" customHeight="1">
      <c r="A205" s="15" t="s">
        <v>276</v>
      </c>
      <c r="B205" s="16" t="s">
        <v>346</v>
      </c>
      <c r="C205" s="20">
        <f t="shared" si="28"/>
        <v>70600</v>
      </c>
      <c r="D205" s="20">
        <f t="shared" si="28"/>
        <v>0</v>
      </c>
      <c r="E205" s="20">
        <f t="shared" si="28"/>
        <v>0</v>
      </c>
    </row>
    <row r="206" spans="1:5" ht="105" customHeight="1">
      <c r="A206" s="15" t="s">
        <v>277</v>
      </c>
      <c r="B206" s="16" t="s">
        <v>346</v>
      </c>
      <c r="C206" s="20">
        <v>70600</v>
      </c>
      <c r="D206" s="20">
        <v>0</v>
      </c>
      <c r="E206" s="20">
        <v>0</v>
      </c>
    </row>
    <row r="207" spans="1:5" ht="120.75" customHeight="1">
      <c r="A207" s="2" t="s">
        <v>278</v>
      </c>
      <c r="B207" s="28" t="s">
        <v>279</v>
      </c>
      <c r="C207" s="23">
        <f aca="true" t="shared" si="29" ref="C207:E208">C208</f>
        <v>-6236.110000000001</v>
      </c>
      <c r="D207" s="23">
        <f t="shared" si="29"/>
        <v>0</v>
      </c>
      <c r="E207" s="23">
        <f t="shared" si="29"/>
        <v>0</v>
      </c>
    </row>
    <row r="208" spans="1:5" ht="108" customHeight="1">
      <c r="A208" s="15" t="s">
        <v>280</v>
      </c>
      <c r="B208" s="16" t="s">
        <v>281</v>
      </c>
      <c r="C208" s="20">
        <f t="shared" si="29"/>
        <v>-6236.110000000001</v>
      </c>
      <c r="D208" s="20">
        <f t="shared" si="29"/>
        <v>0</v>
      </c>
      <c r="E208" s="20">
        <f t="shared" si="29"/>
        <v>0</v>
      </c>
    </row>
    <row r="209" spans="1:5" ht="111.75" customHeight="1">
      <c r="A209" s="15" t="s">
        <v>282</v>
      </c>
      <c r="B209" s="16" t="s">
        <v>283</v>
      </c>
      <c r="C209" s="20">
        <f>SUM(C210:C211)</f>
        <v>-6236.110000000001</v>
      </c>
      <c r="D209" s="20">
        <f>SUM(D210:D211)</f>
        <v>0</v>
      </c>
      <c r="E209" s="20">
        <f>SUM(E210:E211)</f>
        <v>0</v>
      </c>
    </row>
    <row r="210" spans="1:5" ht="106.5" customHeight="1">
      <c r="A210" s="15" t="s">
        <v>284</v>
      </c>
      <c r="B210" s="16" t="s">
        <v>333</v>
      </c>
      <c r="C210" s="20">
        <v>-2620.5</v>
      </c>
      <c r="D210" s="20">
        <v>0</v>
      </c>
      <c r="E210" s="20">
        <v>0</v>
      </c>
    </row>
    <row r="211" spans="1:5" ht="101.25" customHeight="1">
      <c r="A211" s="15" t="s">
        <v>323</v>
      </c>
      <c r="B211" s="16" t="s">
        <v>334</v>
      </c>
      <c r="C211" s="20">
        <v>-3615.61</v>
      </c>
      <c r="D211" s="20">
        <v>0</v>
      </c>
      <c r="E211" s="20">
        <v>0</v>
      </c>
    </row>
    <row r="212" spans="1:5" ht="36" customHeight="1">
      <c r="A212" s="43" t="s">
        <v>347</v>
      </c>
      <c r="B212" s="44"/>
      <c r="C212" s="14">
        <f>C29+C164</f>
        <v>320863752.34999996</v>
      </c>
      <c r="D212" s="14">
        <f>D29+D164</f>
        <v>298682816.47</v>
      </c>
      <c r="E212" s="14">
        <f>E29+E164</f>
        <v>284093900.47</v>
      </c>
    </row>
    <row r="213" spans="3:5" ht="18.75">
      <c r="C213" s="6"/>
      <c r="E213" s="6" t="s">
        <v>342</v>
      </c>
    </row>
    <row r="214" ht="18.75">
      <c r="C214" s="39"/>
    </row>
    <row r="216" ht="18.75">
      <c r="C216" s="39"/>
    </row>
    <row r="217" ht="18.75">
      <c r="D217" s="40"/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212:B212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6:E6"/>
    <mergeCell ref="C17:E17"/>
    <mergeCell ref="C18:E18"/>
    <mergeCell ref="C19:E19"/>
    <mergeCell ref="C7:E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2019-11-08T08:38:48Z</dcterms:modified>
  <cp:category/>
  <cp:version/>
  <cp:contentType/>
  <cp:contentStatus/>
</cp:coreProperties>
</file>