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РЕШЕНИЕ 2021-2023\Общественный Совет\"/>
    </mc:Choice>
  </mc:AlternateContent>
  <bookViews>
    <workbookView xWindow="0" yWindow="0" windowWidth="28800" windowHeight="11985"/>
  </bookViews>
  <sheets>
    <sheet name="Документ" sheetId="2" r:id="rId1"/>
  </sheets>
  <definedNames>
    <definedName name="_xlnm.Print_Titles" localSheetId="0">Документ!$4:$4</definedName>
  </definedNames>
  <calcPr calcId="152511"/>
</workbook>
</file>

<file path=xl/calcChain.xml><?xml version="1.0" encoding="utf-8"?>
<calcChain xmlns="http://schemas.openxmlformats.org/spreadsheetml/2006/main">
  <c r="K37" i="2" l="1"/>
  <c r="H36" i="2"/>
  <c r="K34" i="2"/>
  <c r="H34" i="2"/>
  <c r="K29" i="2"/>
  <c r="H29" i="2"/>
  <c r="K28" i="2"/>
  <c r="K21" i="2"/>
  <c r="F8" i="2" l="1"/>
  <c r="F9" i="2"/>
  <c r="F10" i="2"/>
  <c r="F11" i="2"/>
  <c r="F13" i="2"/>
  <c r="F15" i="2"/>
  <c r="F17" i="2"/>
  <c r="F18" i="2"/>
  <c r="F19" i="2"/>
  <c r="F20" i="2"/>
  <c r="F21" i="2"/>
  <c r="F23" i="2"/>
  <c r="F24" i="2"/>
  <c r="F25" i="2"/>
  <c r="F27" i="2"/>
  <c r="F28" i="2"/>
  <c r="F29" i="2"/>
  <c r="F30" i="2"/>
  <c r="F31" i="2"/>
  <c r="F32" i="2"/>
  <c r="F34" i="2"/>
  <c r="F36" i="2"/>
  <c r="F37" i="2"/>
  <c r="F38" i="2"/>
  <c r="F40" i="2"/>
  <c r="K8" i="2" l="1"/>
  <c r="K39" i="2" l="1"/>
  <c r="H39" i="2"/>
  <c r="D39" i="2"/>
  <c r="E39" i="2"/>
  <c r="G39" i="2" s="1"/>
  <c r="C39" i="2"/>
  <c r="K35" i="2"/>
  <c r="H35" i="2"/>
  <c r="D35" i="2"/>
  <c r="E35" i="2"/>
  <c r="C35" i="2"/>
  <c r="K33" i="2"/>
  <c r="H33" i="2"/>
  <c r="D33" i="2"/>
  <c r="E33" i="2"/>
  <c r="C33" i="2"/>
  <c r="F33" i="2" s="1"/>
  <c r="K26" i="2"/>
  <c r="H26" i="2"/>
  <c r="D26" i="2"/>
  <c r="E26" i="2"/>
  <c r="C26" i="2"/>
  <c r="K22" i="2"/>
  <c r="H22" i="2"/>
  <c r="D22" i="2"/>
  <c r="M22" i="2" s="1"/>
  <c r="E22" i="2"/>
  <c r="C22" i="2"/>
  <c r="K16" i="2"/>
  <c r="H16" i="2"/>
  <c r="D16" i="2"/>
  <c r="E16" i="2"/>
  <c r="C16" i="2"/>
  <c r="F16" i="2" s="1"/>
  <c r="K14" i="2"/>
  <c r="H14" i="2"/>
  <c r="D14" i="2"/>
  <c r="E14" i="2"/>
  <c r="G14" i="2" s="1"/>
  <c r="C14" i="2"/>
  <c r="F14" i="2" s="1"/>
  <c r="K6" i="2"/>
  <c r="H6" i="2"/>
  <c r="D6" i="2"/>
  <c r="E6" i="2"/>
  <c r="C6" i="2"/>
  <c r="M7" i="2"/>
  <c r="M8" i="2"/>
  <c r="M9" i="2"/>
  <c r="M10" i="2"/>
  <c r="M11" i="2"/>
  <c r="M12" i="2"/>
  <c r="M13" i="2"/>
  <c r="M15" i="2"/>
  <c r="M17" i="2"/>
  <c r="M18" i="2"/>
  <c r="M19" i="2"/>
  <c r="M20" i="2"/>
  <c r="M21" i="2"/>
  <c r="M23" i="2"/>
  <c r="M24" i="2"/>
  <c r="M25" i="2"/>
  <c r="M27" i="2"/>
  <c r="M28" i="2"/>
  <c r="M29" i="2"/>
  <c r="M30" i="2"/>
  <c r="M31" i="2"/>
  <c r="M32" i="2"/>
  <c r="M34" i="2"/>
  <c r="M36" i="2"/>
  <c r="M37" i="2"/>
  <c r="M38" i="2"/>
  <c r="M40" i="2"/>
  <c r="L7" i="2"/>
  <c r="L8" i="2"/>
  <c r="L9" i="2"/>
  <c r="L10" i="2"/>
  <c r="L11" i="2"/>
  <c r="L13" i="2"/>
  <c r="L15" i="2"/>
  <c r="L17" i="2"/>
  <c r="L18" i="2"/>
  <c r="L19" i="2"/>
  <c r="L20" i="2"/>
  <c r="L21" i="2"/>
  <c r="L23" i="2"/>
  <c r="L24" i="2"/>
  <c r="L25" i="2"/>
  <c r="L27" i="2"/>
  <c r="L28" i="2"/>
  <c r="L29" i="2"/>
  <c r="L30" i="2"/>
  <c r="L31" i="2"/>
  <c r="L32" i="2"/>
  <c r="L34" i="2"/>
  <c r="L36" i="2"/>
  <c r="L37" i="2"/>
  <c r="L38" i="2"/>
  <c r="L40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3" i="2"/>
  <c r="J24" i="2"/>
  <c r="J25" i="2"/>
  <c r="J27" i="2"/>
  <c r="J28" i="2"/>
  <c r="J29" i="2"/>
  <c r="J30" i="2"/>
  <c r="J31" i="2"/>
  <c r="J32" i="2"/>
  <c r="J34" i="2"/>
  <c r="J36" i="2"/>
  <c r="J37" i="2"/>
  <c r="J38" i="2"/>
  <c r="J40" i="2"/>
  <c r="I7" i="2"/>
  <c r="I8" i="2"/>
  <c r="I9" i="2"/>
  <c r="I10" i="2"/>
  <c r="I11" i="2"/>
  <c r="I13" i="2"/>
  <c r="I15" i="2"/>
  <c r="I17" i="2"/>
  <c r="I18" i="2"/>
  <c r="I19" i="2"/>
  <c r="I20" i="2"/>
  <c r="I23" i="2"/>
  <c r="I24" i="2"/>
  <c r="I25" i="2"/>
  <c r="I27" i="2"/>
  <c r="I28" i="2"/>
  <c r="I29" i="2"/>
  <c r="I30" i="2"/>
  <c r="I31" i="2"/>
  <c r="I32" i="2"/>
  <c r="I34" i="2"/>
  <c r="I36" i="2"/>
  <c r="I37" i="2"/>
  <c r="I38" i="2"/>
  <c r="I40" i="2"/>
  <c r="G7" i="2"/>
  <c r="G8" i="2"/>
  <c r="G9" i="2"/>
  <c r="G10" i="2"/>
  <c r="G11" i="2"/>
  <c r="G12" i="2"/>
  <c r="G13" i="2"/>
  <c r="G15" i="2"/>
  <c r="G17" i="2"/>
  <c r="G18" i="2"/>
  <c r="G19" i="2"/>
  <c r="G20" i="2"/>
  <c r="G21" i="2"/>
  <c r="G23" i="2"/>
  <c r="G24" i="2"/>
  <c r="G25" i="2"/>
  <c r="G27" i="2"/>
  <c r="G28" i="2"/>
  <c r="G29" i="2"/>
  <c r="G30" i="2"/>
  <c r="G31" i="2"/>
  <c r="G32" i="2"/>
  <c r="G34" i="2"/>
  <c r="G36" i="2"/>
  <c r="G37" i="2"/>
  <c r="G38" i="2"/>
  <c r="G40" i="2"/>
  <c r="F7" i="2"/>
  <c r="F39" i="2" l="1"/>
  <c r="J35" i="2"/>
  <c r="F35" i="2"/>
  <c r="G33" i="2"/>
  <c r="F26" i="2"/>
  <c r="M14" i="2"/>
  <c r="I35" i="2"/>
  <c r="L35" i="2"/>
  <c r="L22" i="2"/>
  <c r="F22" i="2"/>
  <c r="G35" i="2"/>
  <c r="J33" i="2"/>
  <c r="M33" i="2"/>
  <c r="M26" i="2"/>
  <c r="G26" i="2"/>
  <c r="G22" i="2"/>
  <c r="L26" i="2"/>
  <c r="J39" i="2"/>
  <c r="M39" i="2"/>
  <c r="J26" i="2"/>
  <c r="J16" i="2"/>
  <c r="D41" i="2"/>
  <c r="M16" i="2"/>
  <c r="G16" i="2"/>
  <c r="G6" i="2"/>
  <c r="M35" i="2"/>
  <c r="L16" i="2"/>
  <c r="K41" i="2"/>
  <c r="M6" i="2"/>
  <c r="I33" i="2"/>
  <c r="I16" i="2"/>
  <c r="H41" i="2"/>
  <c r="J6" i="2"/>
  <c r="E41" i="2"/>
  <c r="L39" i="2"/>
  <c r="L33" i="2"/>
  <c r="C41" i="2"/>
  <c r="I22" i="2"/>
  <c r="I14" i="2"/>
  <c r="F6" i="2"/>
  <c r="L6" i="2"/>
  <c r="I6" i="2"/>
  <c r="I39" i="2"/>
  <c r="I26" i="2"/>
  <c r="J22" i="2"/>
  <c r="L14" i="2"/>
  <c r="I21" i="2"/>
  <c r="J21" i="2"/>
  <c r="F41" i="2" l="1"/>
  <c r="G41" i="2"/>
  <c r="J41" i="2"/>
  <c r="M41" i="2"/>
  <c r="I41" i="2"/>
  <c r="L41" i="2"/>
</calcChain>
</file>

<file path=xl/sharedStrings.xml><?xml version="1.0" encoding="utf-8"?>
<sst xmlns="http://schemas.openxmlformats.org/spreadsheetml/2006/main" count="92" uniqueCount="92">
  <si>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</si>
  <si>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</si>
  <si>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</si>
  <si>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</si>
  <si>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</si>
  <si>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</si>
  <si>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</si>
  <si>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</si>
  <si>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</si>
  <si>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</si>
  <si>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</si>
  <si>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</si>
  <si>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</si>
  <si>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</si>
  <si>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</si>
  <si>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</si>
  <si>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</si>
  <si>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</si>
  <si>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</si>
  <si>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</si>
  <si>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</si>
  <si>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</si>
  <si>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</si>
  <si>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</si>
  <si>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</si>
  <si>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</si>
  <si>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</si>
  <si>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</si>
  <si>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</si>
  <si>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</si>
  <si>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</si>
  <si>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</si>
  <si>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</si>
  <si>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1102</t>
  </si>
  <si>
    <t>Раздел, подраздел</t>
  </si>
  <si>
    <t>0501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</si>
  <si>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</si>
  <si>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</si>
  <si>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</si>
  <si>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</si>
  <si>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</si>
  <si>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</si>
  <si>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</si>
  <si>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</si>
  <si>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</si>
  <si>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</si>
  <si>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</si>
  <si>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</si>
  <si>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</si>
  <si>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</si>
  <si>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</si>
  <si>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</si>
  <si>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</si>
  <si>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</si>
  <si>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</si>
  <si>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</si>
  <si>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</si>
  <si>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</si>
  <si>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</si>
  <si>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</si>
  <si>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</si>
  <si>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</si>
  <si>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Проект на 2021 год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</si>
  <si>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</si>
  <si>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</si>
  <si>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</si>
  <si>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</si>
  <si>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</si>
  <si>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</si>
  <si>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</si>
  <si>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</si>
  <si>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</si>
  <si>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</si>
  <si>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</si>
  <si>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</si>
  <si>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</si>
  <si>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</si>
  <si>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</si>
  <si>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ИТОГО:</t>
  </si>
  <si>
    <t>(руб.)</t>
  </si>
  <si>
    <t>Проект на 2022 год</t>
  </si>
  <si>
    <t>Расходы бюджета Южского муниципального района по разделам и подразделам классификации расходов бюджетов на 2021 год и на плановый период 2022 и 2023 годов в сравнении с исполнением за 2019 год и ожидаемым исполнением за 2020 год</t>
  </si>
  <si>
    <t>Исполнено за 2019 год</t>
  </si>
  <si>
    <t>Ожидаемое исполнение за 2020 год</t>
  </si>
  <si>
    <t>2021 год к исполнению за 2019 год</t>
  </si>
  <si>
    <t>2021 год к ожидаемому исполнению за 2020 год</t>
  </si>
  <si>
    <t>2022 год к исполнению за 2019 год</t>
  </si>
  <si>
    <t>2022 год к ожидаемому исполнению за 2020 год</t>
  </si>
  <si>
    <t>Проект на 2023 год</t>
  </si>
  <si>
    <t>2023 год к исполнению за 2019 год</t>
  </si>
  <si>
    <t>2023 год к ожидаемому исполнению за 2020 год</t>
  </si>
  <si>
    <t>Молодежная политика и оздоровление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</si>
</sst>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0" fillId="0" borderId="0" xfId="0" applyAlignment="1" applyProtection="1">
      <alignment vertical="top"/>
      <protection locked="0"/>
    </xf>
    <xf numFmtId="0" fontId="6" fillId="0" borderId="1" xfId="2" applyFont="1" applyAlignment="1">
      <alignment horizontal="right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0" fontId="9" fillId="0" borderId="2" xfId="4" applyNumberFormat="1" applyFont="1" applyAlignment="1" applyProtection="1">
      <alignment vertical="top" wrapText="1"/>
    </xf>
    <xf numFmtId="0" fontId="9" fillId="0" borderId="2" xfId="4" applyNumberFormat="1" applyFont="1" applyAlignment="1" applyProtection="1">
      <alignment horizontal="center" vertical="top" wrapText="1"/>
    </xf>
    <xf numFmtId="0" fontId="10" fillId="0" borderId="2" xfId="4" applyNumberFormat="1" applyFont="1" applyAlignment="1" applyProtection="1">
      <alignment vertical="top" wrapText="1"/>
    </xf>
    <xf numFmtId="0" fontId="10" fillId="0" borderId="2" xfId="4" applyNumberFormat="1" applyFont="1" applyAlignment="1" applyProtection="1">
      <alignment horizontal="center" vertical="center" wrapText="1"/>
    </xf>
    <xf numFmtId="0" fontId="9" fillId="0" borderId="2" xfId="4" applyNumberFormat="1" applyFont="1" applyAlignment="1" applyProtection="1">
      <alignment horizontal="center" vertical="center" wrapText="1"/>
    </xf>
    <xf numFmtId="49" fontId="10" fillId="0" borderId="2" xfId="4" applyNumberFormat="1" applyFont="1" applyAlignment="1" applyProtection="1">
      <alignment horizontal="center" vertical="center" wrapText="1"/>
    </xf>
    <xf numFmtId="4" fontId="9" fillId="0" borderId="2" xfId="6" applyNumberFormat="1" applyFont="1" applyFill="1" applyAlignment="1" applyProtection="1">
      <alignment horizontal="center" vertical="top" shrinkToFit="1"/>
    </xf>
    <xf numFmtId="4" fontId="9" fillId="0" borderId="2" xfId="29" applyNumberFormat="1" applyFont="1" applyFill="1" applyBorder="1" applyAlignment="1" applyProtection="1">
      <alignment horizontal="center" vertical="top" shrinkToFit="1"/>
    </xf>
    <xf numFmtId="4" fontId="10" fillId="0" borderId="2" xfId="6" applyNumberFormat="1" applyFont="1" applyFill="1" applyAlignment="1" applyProtection="1">
      <alignment horizontal="center" vertical="center" shrinkToFit="1"/>
    </xf>
    <xf numFmtId="4" fontId="10" fillId="0" borderId="2" xfId="29" applyNumberFormat="1" applyFont="1" applyFill="1" applyBorder="1" applyAlignment="1" applyProtection="1">
      <alignment horizontal="center" vertical="center" shrinkToFit="1"/>
    </xf>
    <xf numFmtId="4" fontId="9" fillId="0" borderId="2" xfId="6" applyNumberFormat="1" applyFont="1" applyFill="1" applyAlignment="1" applyProtection="1">
      <alignment horizontal="center" vertical="center" shrinkToFit="1"/>
    </xf>
    <xf numFmtId="4" fontId="9" fillId="0" borderId="2" xfId="29" applyNumberFormat="1" applyFont="1" applyFill="1" applyBorder="1" applyAlignment="1" applyProtection="1">
      <alignment horizontal="center" vertical="center" shrinkToFit="1"/>
    </xf>
    <xf numFmtId="4" fontId="10" fillId="0" borderId="2" xfId="5" applyNumberFormat="1" applyFont="1" applyFill="1" applyAlignment="1" applyProtection="1">
      <alignment horizontal="center" vertical="center" shrinkToFit="1"/>
    </xf>
    <xf numFmtId="4" fontId="9" fillId="0" borderId="6" xfId="9" applyNumberFormat="1" applyFont="1" applyFill="1" applyBorder="1" applyAlignment="1" applyProtection="1">
      <alignment horizontal="center" vertical="top" shrinkToFi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9" fillId="0" borderId="6" xfId="8" applyNumberFormat="1" applyFont="1" applyBorder="1" applyProtection="1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8" fillId="0" borderId="1" xfId="1" applyNumberFormat="1" applyFont="1" applyAlignment="1" applyProtection="1">
      <alignment horizontal="center" vertical="top" wrapText="1"/>
    </xf>
  </cellXfs>
  <cellStyles count="30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Процентный" xfId="29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workbookViewId="0">
      <pane ySplit="4" topLeftCell="A15" activePane="bottomLeft" state="frozen"/>
      <selection pane="bottomLeft" activeCell="K38" sqref="K38"/>
    </sheetView>
  </sheetViews>
  <sheetFormatPr defaultRowHeight="15" outlineLevelRow="1" x14ac:dyDescent="0.25"/>
  <cols>
    <col min="1" max="1" width="52.42578125" style="9" customWidth="1"/>
    <col min="2" max="2" width="10" style="9" customWidth="1"/>
    <col min="3" max="3" width="14" style="1" customWidth="1"/>
    <col min="4" max="4" width="16.5703125" style="1" customWidth="1"/>
    <col min="5" max="6" width="13.7109375" style="1" customWidth="1"/>
    <col min="7" max="7" width="15" style="1" customWidth="1"/>
    <col min="8" max="13" width="13.140625" style="1" customWidth="1"/>
    <col min="14" max="16384" width="9.140625" style="1"/>
  </cols>
  <sheetData>
    <row r="1" spans="1:13" ht="33" customHeight="1" x14ac:dyDescent="0.25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4.5" customHeight="1" x14ac:dyDescent="0.25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"/>
      <c r="M2" s="2"/>
    </row>
    <row r="3" spans="1:13" ht="12" customHeight="1" x14ac:dyDescent="0.25">
      <c r="A3" s="7"/>
      <c r="B3" s="7"/>
      <c r="C3" s="6"/>
      <c r="D3" s="6"/>
      <c r="E3" s="6"/>
      <c r="F3" s="6"/>
      <c r="G3" s="6"/>
      <c r="H3" s="6"/>
      <c r="I3" s="6"/>
      <c r="J3" s="6"/>
      <c r="L3" s="6"/>
      <c r="M3" s="10" t="s">
        <v>79</v>
      </c>
    </row>
    <row r="4" spans="1:13" ht="49.5" customHeight="1" x14ac:dyDescent="0.25">
      <c r="A4" s="11" t="s">
        <v>69</v>
      </c>
      <c r="B4" s="11" t="s">
        <v>34</v>
      </c>
      <c r="C4" s="5" t="s">
        <v>82</v>
      </c>
      <c r="D4" s="5" t="s">
        <v>83</v>
      </c>
      <c r="E4" s="5" t="s">
        <v>62</v>
      </c>
      <c r="F4" s="5" t="s">
        <v>84</v>
      </c>
      <c r="G4" s="5" t="s">
        <v>85</v>
      </c>
      <c r="H4" s="5" t="s">
        <v>80</v>
      </c>
      <c r="I4" s="5" t="s">
        <v>86</v>
      </c>
      <c r="J4" s="5" t="s">
        <v>87</v>
      </c>
      <c r="K4" s="5" t="s">
        <v>88</v>
      </c>
      <c r="L4" s="5" t="s">
        <v>89</v>
      </c>
      <c r="M4" s="5" t="s">
        <v>90</v>
      </c>
    </row>
    <row r="5" spans="1:13" ht="14.25" customHeight="1" x14ac:dyDescent="0.25">
      <c r="A5" s="8">
        <v>1</v>
      </c>
      <c r="B5" s="8">
        <v>2</v>
      </c>
      <c r="C5" s="4">
        <v>3</v>
      </c>
      <c r="D5" s="4">
        <v>4</v>
      </c>
      <c r="E5" s="4">
        <v>5</v>
      </c>
      <c r="F5" s="4" t="s">
        <v>63</v>
      </c>
      <c r="G5" s="4" t="s">
        <v>64</v>
      </c>
      <c r="H5" s="4">
        <v>8</v>
      </c>
      <c r="I5" s="4" t="s">
        <v>65</v>
      </c>
      <c r="J5" s="4" t="s">
        <v>66</v>
      </c>
      <c r="K5" s="4">
        <v>11</v>
      </c>
      <c r="L5" s="4" t="s">
        <v>67</v>
      </c>
      <c r="M5" s="4" t="s">
        <v>68</v>
      </c>
    </row>
    <row r="6" spans="1:13" x14ac:dyDescent="0.25">
      <c r="A6" s="13" t="s">
        <v>71</v>
      </c>
      <c r="B6" s="14" t="s">
        <v>0</v>
      </c>
      <c r="C6" s="19">
        <f>SUM(C7:C13)</f>
        <v>55502020.069999993</v>
      </c>
      <c r="D6" s="19">
        <f t="shared" ref="D6:E6" si="0">SUM(D7:D13)</f>
        <v>59633576.549999997</v>
      </c>
      <c r="E6" s="19">
        <f t="shared" si="0"/>
        <v>60487281.019999996</v>
      </c>
      <c r="F6" s="20">
        <f>E6/C6*100</f>
        <v>108.98212523384288</v>
      </c>
      <c r="G6" s="20">
        <f>E6/D6*100</f>
        <v>101.43158354636705</v>
      </c>
      <c r="H6" s="19">
        <f>SUM(H7:H13)</f>
        <v>51632610.450000003</v>
      </c>
      <c r="I6" s="20">
        <f>H6/C6*100</f>
        <v>93.028344526704018</v>
      </c>
      <c r="J6" s="20">
        <f>H6/D6*100</f>
        <v>86.583118835256258</v>
      </c>
      <c r="K6" s="19">
        <f>SUM(K7:K13)</f>
        <v>50960993.960000008</v>
      </c>
      <c r="L6" s="20">
        <f>K6/C6*100</f>
        <v>91.818268768825391</v>
      </c>
      <c r="M6" s="20">
        <f>K6/D6*100</f>
        <v>85.456880013345454</v>
      </c>
    </row>
    <row r="7" spans="1:13" ht="45" outlineLevel="1" x14ac:dyDescent="0.25">
      <c r="A7" s="15" t="s">
        <v>70</v>
      </c>
      <c r="B7" s="16" t="s">
        <v>1</v>
      </c>
      <c r="C7" s="21">
        <v>1451066.37</v>
      </c>
      <c r="D7" s="21">
        <v>1119908.0900000001</v>
      </c>
      <c r="E7" s="21">
        <v>1167200.49</v>
      </c>
      <c r="F7" s="22">
        <f t="shared" ref="F7:F41" si="1">E7/C7*100</f>
        <v>80.43742961254074</v>
      </c>
      <c r="G7" s="22">
        <f t="shared" ref="G7:G41" si="2">E7/D7*100</f>
        <v>104.22288225456072</v>
      </c>
      <c r="H7" s="21">
        <v>1083311.29</v>
      </c>
      <c r="I7" s="22">
        <f t="shared" ref="I7:I41" si="3">H7/C7*100</f>
        <v>74.656219205190453</v>
      </c>
      <c r="J7" s="22">
        <f t="shared" ref="J7:J41" si="4">H7/D7*100</f>
        <v>96.732160404341755</v>
      </c>
      <c r="K7" s="21">
        <v>1083311.29</v>
      </c>
      <c r="L7" s="22">
        <f t="shared" ref="L7:L41" si="5">K7/C7*100</f>
        <v>74.656219205190453</v>
      </c>
      <c r="M7" s="22">
        <f t="shared" ref="M7:M41" si="6">K7/D7*100</f>
        <v>96.732160404341755</v>
      </c>
    </row>
    <row r="8" spans="1:13" ht="45" outlineLevel="1" x14ac:dyDescent="0.25">
      <c r="A8" s="15" t="s">
        <v>72</v>
      </c>
      <c r="B8" s="16" t="s">
        <v>2</v>
      </c>
      <c r="C8" s="21">
        <v>3180142.49</v>
      </c>
      <c r="D8" s="21">
        <v>2984508.98</v>
      </c>
      <c r="E8" s="21">
        <v>2949493.5</v>
      </c>
      <c r="F8" s="22">
        <f t="shared" si="1"/>
        <v>92.747212091116069</v>
      </c>
      <c r="G8" s="22">
        <f t="shared" si="2"/>
        <v>98.826759100587452</v>
      </c>
      <c r="H8" s="21">
        <v>3558153.55</v>
      </c>
      <c r="I8" s="22">
        <f t="shared" si="3"/>
        <v>111.8866076343642</v>
      </c>
      <c r="J8" s="22">
        <f t="shared" si="4"/>
        <v>119.22073526480057</v>
      </c>
      <c r="K8" s="21">
        <f>3486153.55+72000</f>
        <v>3558153.55</v>
      </c>
      <c r="L8" s="22">
        <f t="shared" si="5"/>
        <v>111.8866076343642</v>
      </c>
      <c r="M8" s="22">
        <f t="shared" si="6"/>
        <v>119.22073526480057</v>
      </c>
    </row>
    <row r="9" spans="1:13" ht="60" outlineLevel="1" x14ac:dyDescent="0.25">
      <c r="A9" s="15" t="s">
        <v>73</v>
      </c>
      <c r="B9" s="16" t="s">
        <v>3</v>
      </c>
      <c r="C9" s="21">
        <v>23446046.949999999</v>
      </c>
      <c r="D9" s="21">
        <v>20290596.579999998</v>
      </c>
      <c r="E9" s="21">
        <v>19787577.940000001</v>
      </c>
      <c r="F9" s="22">
        <f t="shared" si="1"/>
        <v>84.396222451478124</v>
      </c>
      <c r="G9" s="22">
        <f t="shared" si="2"/>
        <v>97.520927302375071</v>
      </c>
      <c r="H9" s="21">
        <v>21532678.780000001</v>
      </c>
      <c r="I9" s="22">
        <f t="shared" si="3"/>
        <v>91.839271779672018</v>
      </c>
      <c r="J9" s="22">
        <f t="shared" si="4"/>
        <v>106.121467129381</v>
      </c>
      <c r="K9" s="21">
        <v>21532678.780000001</v>
      </c>
      <c r="L9" s="22">
        <f t="shared" si="5"/>
        <v>91.839271779672018</v>
      </c>
      <c r="M9" s="22">
        <f t="shared" si="6"/>
        <v>106.121467129381</v>
      </c>
    </row>
    <row r="10" spans="1:13" outlineLevel="1" x14ac:dyDescent="0.25">
      <c r="A10" s="15" t="s">
        <v>74</v>
      </c>
      <c r="B10" s="16" t="s">
        <v>4</v>
      </c>
      <c r="C10" s="21">
        <v>5376</v>
      </c>
      <c r="D10" s="21">
        <v>18862</v>
      </c>
      <c r="E10" s="21">
        <v>20173.349999999999</v>
      </c>
      <c r="F10" s="22">
        <f t="shared" si="1"/>
        <v>375.24832589285711</v>
      </c>
      <c r="G10" s="22">
        <f t="shared" si="2"/>
        <v>106.9523380341427</v>
      </c>
      <c r="H10" s="21">
        <v>48697.49</v>
      </c>
      <c r="I10" s="22">
        <f t="shared" si="3"/>
        <v>905.83128720238085</v>
      </c>
      <c r="J10" s="22">
        <f t="shared" si="4"/>
        <v>258.17776481815292</v>
      </c>
      <c r="K10" s="21">
        <v>0</v>
      </c>
      <c r="L10" s="22">
        <f t="shared" si="5"/>
        <v>0</v>
      </c>
      <c r="M10" s="22">
        <f t="shared" si="6"/>
        <v>0</v>
      </c>
    </row>
    <row r="11" spans="1:13" ht="45" outlineLevel="1" x14ac:dyDescent="0.25">
      <c r="A11" s="15" t="s">
        <v>75</v>
      </c>
      <c r="B11" s="16" t="s">
        <v>5</v>
      </c>
      <c r="C11" s="21">
        <v>8876617.7899999991</v>
      </c>
      <c r="D11" s="21">
        <v>9237810.3499999996</v>
      </c>
      <c r="E11" s="21">
        <v>9358180.6899999995</v>
      </c>
      <c r="F11" s="22">
        <f t="shared" si="1"/>
        <v>105.42507192933898</v>
      </c>
      <c r="G11" s="22">
        <f t="shared" si="2"/>
        <v>101.30301809021225</v>
      </c>
      <c r="H11" s="21">
        <v>8509430.6099999994</v>
      </c>
      <c r="I11" s="22">
        <f t="shared" si="3"/>
        <v>95.863433700911898</v>
      </c>
      <c r="J11" s="22">
        <f t="shared" si="4"/>
        <v>92.115233887649566</v>
      </c>
      <c r="K11" s="21">
        <v>8509430.6099999994</v>
      </c>
      <c r="L11" s="22">
        <f t="shared" si="5"/>
        <v>95.863433700911898</v>
      </c>
      <c r="M11" s="22">
        <f t="shared" si="6"/>
        <v>92.115233887649566</v>
      </c>
    </row>
    <row r="12" spans="1:13" outlineLevel="1" x14ac:dyDescent="0.25">
      <c r="A12" s="15" t="s">
        <v>76</v>
      </c>
      <c r="B12" s="16" t="s">
        <v>6</v>
      </c>
      <c r="C12" s="21">
        <v>0</v>
      </c>
      <c r="D12" s="21">
        <v>0</v>
      </c>
      <c r="E12" s="21">
        <v>300000</v>
      </c>
      <c r="F12" s="22">
        <v>0</v>
      </c>
      <c r="G12" s="22" t="e">
        <f t="shared" si="2"/>
        <v>#DIV/0!</v>
      </c>
      <c r="H12" s="21">
        <v>110000</v>
      </c>
      <c r="I12" s="22">
        <v>0</v>
      </c>
      <c r="J12" s="22" t="e">
        <f t="shared" si="4"/>
        <v>#DIV/0!</v>
      </c>
      <c r="K12" s="21">
        <v>110000</v>
      </c>
      <c r="L12" s="22">
        <v>0</v>
      </c>
      <c r="M12" s="22" t="e">
        <f t="shared" si="6"/>
        <v>#DIV/0!</v>
      </c>
    </row>
    <row r="13" spans="1:13" outlineLevel="1" x14ac:dyDescent="0.25">
      <c r="A13" s="15" t="s">
        <v>77</v>
      </c>
      <c r="B13" s="16" t="s">
        <v>7</v>
      </c>
      <c r="C13" s="21">
        <v>18542770.469999999</v>
      </c>
      <c r="D13" s="21">
        <v>25981890.550000001</v>
      </c>
      <c r="E13" s="21">
        <v>26904655.050000001</v>
      </c>
      <c r="F13" s="22">
        <f t="shared" si="1"/>
        <v>145.09511992034058</v>
      </c>
      <c r="G13" s="22">
        <f t="shared" si="2"/>
        <v>103.55156795932234</v>
      </c>
      <c r="H13" s="21">
        <v>16790338.73</v>
      </c>
      <c r="I13" s="22">
        <f t="shared" si="3"/>
        <v>90.549245363117521</v>
      </c>
      <c r="J13" s="22">
        <f t="shared" si="4"/>
        <v>64.623237087726096</v>
      </c>
      <c r="K13" s="21">
        <v>16167419.73</v>
      </c>
      <c r="L13" s="22">
        <f t="shared" si="5"/>
        <v>87.189882203185149</v>
      </c>
      <c r="M13" s="22">
        <f t="shared" si="6"/>
        <v>62.225724871279617</v>
      </c>
    </row>
    <row r="14" spans="1:13" ht="28.5" x14ac:dyDescent="0.25">
      <c r="A14" s="13" t="s">
        <v>36</v>
      </c>
      <c r="B14" s="17" t="s">
        <v>8</v>
      </c>
      <c r="C14" s="23">
        <f>C15</f>
        <v>200355.75</v>
      </c>
      <c r="D14" s="23">
        <f t="shared" ref="D14:E14" si="7">D15</f>
        <v>203446.69</v>
      </c>
      <c r="E14" s="23">
        <f t="shared" si="7"/>
        <v>437880.11</v>
      </c>
      <c r="F14" s="24">
        <f t="shared" si="1"/>
        <v>218.55130686291758</v>
      </c>
      <c r="G14" s="24">
        <f t="shared" si="2"/>
        <v>215.23088431667281</v>
      </c>
      <c r="H14" s="23">
        <f>H15</f>
        <v>380880.11</v>
      </c>
      <c r="I14" s="24">
        <f t="shared" si="3"/>
        <v>190.1019112254078</v>
      </c>
      <c r="J14" s="24">
        <f t="shared" si="4"/>
        <v>187.2137167726838</v>
      </c>
      <c r="K14" s="23">
        <f>K15</f>
        <v>380880.11</v>
      </c>
      <c r="L14" s="24">
        <f t="shared" si="5"/>
        <v>190.1019112254078</v>
      </c>
      <c r="M14" s="24">
        <f t="shared" si="6"/>
        <v>187.2137167726838</v>
      </c>
    </row>
    <row r="15" spans="1:13" ht="30.75" customHeight="1" outlineLevel="1" x14ac:dyDescent="0.25">
      <c r="A15" s="15" t="s">
        <v>37</v>
      </c>
      <c r="B15" s="16" t="s">
        <v>9</v>
      </c>
      <c r="C15" s="21">
        <v>200355.75</v>
      </c>
      <c r="D15" s="21">
        <v>203446.69</v>
      </c>
      <c r="E15" s="21">
        <v>437880.11</v>
      </c>
      <c r="F15" s="22">
        <f t="shared" si="1"/>
        <v>218.55130686291758</v>
      </c>
      <c r="G15" s="22">
        <f t="shared" si="2"/>
        <v>215.23088431667281</v>
      </c>
      <c r="H15" s="21">
        <v>380880.11</v>
      </c>
      <c r="I15" s="22">
        <f t="shared" si="3"/>
        <v>190.1019112254078</v>
      </c>
      <c r="J15" s="22">
        <f t="shared" si="4"/>
        <v>187.2137167726838</v>
      </c>
      <c r="K15" s="21">
        <v>380880.11</v>
      </c>
      <c r="L15" s="22">
        <f t="shared" si="5"/>
        <v>190.1019112254078</v>
      </c>
      <c r="M15" s="22">
        <f t="shared" si="6"/>
        <v>187.2137167726838</v>
      </c>
    </row>
    <row r="16" spans="1:13" x14ac:dyDescent="0.25">
      <c r="A16" s="13" t="s">
        <v>38</v>
      </c>
      <c r="B16" s="17" t="s">
        <v>10</v>
      </c>
      <c r="C16" s="23">
        <f>SUM(C17:C21)</f>
        <v>8769163.0999999996</v>
      </c>
      <c r="D16" s="23">
        <f t="shared" ref="D16:E16" si="8">SUM(D17:D21)</f>
        <v>13684554.619999999</v>
      </c>
      <c r="E16" s="23">
        <f t="shared" si="8"/>
        <v>11935805.310000001</v>
      </c>
      <c r="F16" s="24">
        <f t="shared" si="1"/>
        <v>136.11111087670386</v>
      </c>
      <c r="G16" s="24">
        <f t="shared" si="2"/>
        <v>87.220999451131576</v>
      </c>
      <c r="H16" s="23">
        <f>SUM(H17:H21)</f>
        <v>11987720.9</v>
      </c>
      <c r="I16" s="24">
        <f t="shared" si="3"/>
        <v>136.70313533112414</v>
      </c>
      <c r="J16" s="24">
        <f t="shared" si="4"/>
        <v>87.600373069357531</v>
      </c>
      <c r="K16" s="23">
        <f>SUM(K17:K21)</f>
        <v>7175394.4500000002</v>
      </c>
      <c r="L16" s="24">
        <f t="shared" si="5"/>
        <v>81.825304971234942</v>
      </c>
      <c r="M16" s="24">
        <f t="shared" si="6"/>
        <v>52.434256351413509</v>
      </c>
    </row>
    <row r="17" spans="1:13" outlineLevel="1" x14ac:dyDescent="0.25">
      <c r="A17" s="15" t="s">
        <v>39</v>
      </c>
      <c r="B17" s="16" t="s">
        <v>11</v>
      </c>
      <c r="C17" s="21">
        <v>100926.05</v>
      </c>
      <c r="D17" s="21">
        <v>211832.17</v>
      </c>
      <c r="E17" s="21">
        <v>212226.07</v>
      </c>
      <c r="F17" s="22">
        <f t="shared" si="1"/>
        <v>210.2787833270003</v>
      </c>
      <c r="G17" s="22">
        <f t="shared" si="2"/>
        <v>100.1859490935678</v>
      </c>
      <c r="H17" s="21">
        <v>69026.25</v>
      </c>
      <c r="I17" s="22">
        <f t="shared" si="3"/>
        <v>68.392897572034173</v>
      </c>
      <c r="J17" s="22">
        <f t="shared" si="4"/>
        <v>32.585348108363334</v>
      </c>
      <c r="K17" s="21">
        <v>69026.25</v>
      </c>
      <c r="L17" s="22">
        <f t="shared" si="5"/>
        <v>68.392897572034173</v>
      </c>
      <c r="M17" s="22">
        <f t="shared" si="6"/>
        <v>32.585348108363334</v>
      </c>
    </row>
    <row r="18" spans="1:13" outlineLevel="1" x14ac:dyDescent="0.25">
      <c r="A18" s="15" t="s">
        <v>40</v>
      </c>
      <c r="B18" s="16" t="s">
        <v>12</v>
      </c>
      <c r="C18" s="21">
        <v>199765.82</v>
      </c>
      <c r="D18" s="21">
        <v>375000</v>
      </c>
      <c r="E18" s="21">
        <v>0</v>
      </c>
      <c r="F18" s="22">
        <f t="shared" si="1"/>
        <v>0</v>
      </c>
      <c r="G18" s="22">
        <f t="shared" si="2"/>
        <v>0</v>
      </c>
      <c r="H18" s="21">
        <v>100000</v>
      </c>
      <c r="I18" s="22">
        <f t="shared" si="3"/>
        <v>50.058613630700187</v>
      </c>
      <c r="J18" s="22">
        <f t="shared" si="4"/>
        <v>26.666666666666668</v>
      </c>
      <c r="K18" s="21">
        <v>100000</v>
      </c>
      <c r="L18" s="22">
        <f t="shared" si="5"/>
        <v>50.058613630700187</v>
      </c>
      <c r="M18" s="22">
        <f t="shared" si="6"/>
        <v>26.666666666666668</v>
      </c>
    </row>
    <row r="19" spans="1:13" outlineLevel="1" x14ac:dyDescent="0.25">
      <c r="A19" s="15" t="s">
        <v>41</v>
      </c>
      <c r="B19" s="16" t="s">
        <v>13</v>
      </c>
      <c r="C19" s="21">
        <v>2090691.2</v>
      </c>
      <c r="D19" s="21">
        <v>2273132.25</v>
      </c>
      <c r="E19" s="21">
        <v>2274000</v>
      </c>
      <c r="F19" s="22">
        <f t="shared" si="1"/>
        <v>108.76785629556389</v>
      </c>
      <c r="G19" s="22">
        <f t="shared" si="2"/>
        <v>100.03817419773971</v>
      </c>
      <c r="H19" s="21">
        <v>1900000</v>
      </c>
      <c r="I19" s="22">
        <f t="shared" si="3"/>
        <v>90.879035603153639</v>
      </c>
      <c r="J19" s="22">
        <f t="shared" si="4"/>
        <v>83.585105969967216</v>
      </c>
      <c r="K19" s="21">
        <v>1900000</v>
      </c>
      <c r="L19" s="22">
        <f t="shared" si="5"/>
        <v>90.879035603153639</v>
      </c>
      <c r="M19" s="22">
        <f t="shared" si="6"/>
        <v>83.585105969967216</v>
      </c>
    </row>
    <row r="20" spans="1:13" outlineLevel="1" x14ac:dyDescent="0.25">
      <c r="A20" s="15" t="s">
        <v>42</v>
      </c>
      <c r="B20" s="16" t="s">
        <v>14</v>
      </c>
      <c r="C20" s="21">
        <v>5382830.0300000003</v>
      </c>
      <c r="D20" s="21">
        <v>9974190.1999999993</v>
      </c>
      <c r="E20" s="21">
        <v>8899579.2400000002</v>
      </c>
      <c r="F20" s="22">
        <f t="shared" si="1"/>
        <v>165.33271885606985</v>
      </c>
      <c r="G20" s="22">
        <f t="shared" si="2"/>
        <v>89.226083136052509</v>
      </c>
      <c r="H20" s="21">
        <v>9218694.6500000004</v>
      </c>
      <c r="I20" s="22">
        <f t="shared" si="3"/>
        <v>171.26111355219589</v>
      </c>
      <c r="J20" s="22">
        <f t="shared" si="4"/>
        <v>92.425494853707534</v>
      </c>
      <c r="K20" s="21">
        <v>4406368.2</v>
      </c>
      <c r="L20" s="22">
        <f t="shared" si="5"/>
        <v>81.859694165375686</v>
      </c>
      <c r="M20" s="22">
        <f t="shared" si="6"/>
        <v>44.177703769875983</v>
      </c>
    </row>
    <row r="21" spans="1:13" outlineLevel="1" x14ac:dyDescent="0.25">
      <c r="A21" s="15" t="s">
        <v>43</v>
      </c>
      <c r="B21" s="16" t="s">
        <v>15</v>
      </c>
      <c r="C21" s="21">
        <v>994950</v>
      </c>
      <c r="D21" s="21">
        <v>850400</v>
      </c>
      <c r="E21" s="21">
        <v>550000</v>
      </c>
      <c r="F21" s="22">
        <f t="shared" si="1"/>
        <v>55.279159756771698</v>
      </c>
      <c r="G21" s="22">
        <f t="shared" si="2"/>
        <v>64.675446848541867</v>
      </c>
      <c r="H21" s="21">
        <v>700000</v>
      </c>
      <c r="I21" s="22">
        <f t="shared" si="3"/>
        <v>70.35529423589125</v>
      </c>
      <c r="J21" s="22">
        <f t="shared" si="4"/>
        <v>82.314205079962363</v>
      </c>
      <c r="K21" s="21">
        <f>90000+610000</f>
        <v>700000</v>
      </c>
      <c r="L21" s="22">
        <f t="shared" si="5"/>
        <v>70.35529423589125</v>
      </c>
      <c r="M21" s="22">
        <f t="shared" si="6"/>
        <v>82.314205079962363</v>
      </c>
    </row>
    <row r="22" spans="1:13" ht="21" customHeight="1" x14ac:dyDescent="0.25">
      <c r="A22" s="13" t="s">
        <v>44</v>
      </c>
      <c r="B22" s="17" t="s">
        <v>16</v>
      </c>
      <c r="C22" s="23">
        <f>SUM(C23:C25)</f>
        <v>9870629.0800000019</v>
      </c>
      <c r="D22" s="23">
        <f t="shared" ref="D22:E22" si="9">SUM(D23:D25)</f>
        <v>30423048.34</v>
      </c>
      <c r="E22" s="23">
        <f t="shared" si="9"/>
        <v>9818051.8099999987</v>
      </c>
      <c r="F22" s="24">
        <f t="shared" si="1"/>
        <v>99.467336179144482</v>
      </c>
      <c r="G22" s="24">
        <f t="shared" si="2"/>
        <v>32.271755611982172</v>
      </c>
      <c r="H22" s="23">
        <f>SUM(H23:H25)</f>
        <v>2485338.56</v>
      </c>
      <c r="I22" s="24">
        <f t="shared" si="3"/>
        <v>25.179130325500992</v>
      </c>
      <c r="J22" s="24">
        <f t="shared" si="4"/>
        <v>8.1692621075459275</v>
      </c>
      <c r="K22" s="23">
        <f>SUM(K23:K25)</f>
        <v>2485338.56</v>
      </c>
      <c r="L22" s="24">
        <f t="shared" si="5"/>
        <v>25.179130325500992</v>
      </c>
      <c r="M22" s="24">
        <f t="shared" si="6"/>
        <v>8.1692621075459275</v>
      </c>
    </row>
    <row r="23" spans="1:13" x14ac:dyDescent="0.25">
      <c r="A23" s="15" t="s">
        <v>45</v>
      </c>
      <c r="B23" s="18" t="s">
        <v>35</v>
      </c>
      <c r="C23" s="21">
        <v>650557.55000000005</v>
      </c>
      <c r="D23" s="21">
        <v>667623.63</v>
      </c>
      <c r="E23" s="21">
        <v>812341.38</v>
      </c>
      <c r="F23" s="22">
        <f t="shared" si="1"/>
        <v>124.86848857568404</v>
      </c>
      <c r="G23" s="22">
        <f t="shared" si="2"/>
        <v>121.6765470089787</v>
      </c>
      <c r="H23" s="21">
        <v>458341.38</v>
      </c>
      <c r="I23" s="22">
        <f t="shared" si="3"/>
        <v>70.453625509380373</v>
      </c>
      <c r="J23" s="22">
        <f t="shared" si="4"/>
        <v>68.652659882634765</v>
      </c>
      <c r="K23" s="21">
        <v>458341.38</v>
      </c>
      <c r="L23" s="22">
        <f t="shared" si="5"/>
        <v>70.453625509380373</v>
      </c>
      <c r="M23" s="22">
        <f t="shared" si="6"/>
        <v>68.652659882634765</v>
      </c>
    </row>
    <row r="24" spans="1:13" outlineLevel="1" x14ac:dyDescent="0.25">
      <c r="A24" s="15" t="s">
        <v>46</v>
      </c>
      <c r="B24" s="18" t="s">
        <v>17</v>
      </c>
      <c r="C24" s="21">
        <v>7943405.0700000003</v>
      </c>
      <c r="D24" s="21">
        <v>26639155.93</v>
      </c>
      <c r="E24" s="21">
        <v>7335089.0199999996</v>
      </c>
      <c r="F24" s="22">
        <f t="shared" si="1"/>
        <v>92.341872979669148</v>
      </c>
      <c r="G24" s="22">
        <f t="shared" si="2"/>
        <v>27.534990370094658</v>
      </c>
      <c r="H24" s="21">
        <v>1423497.53</v>
      </c>
      <c r="I24" s="22">
        <f t="shared" si="3"/>
        <v>17.92049527193506</v>
      </c>
      <c r="J24" s="22">
        <f t="shared" si="4"/>
        <v>5.3436285058751105</v>
      </c>
      <c r="K24" s="21">
        <v>1423497.53</v>
      </c>
      <c r="L24" s="22">
        <f t="shared" si="5"/>
        <v>17.92049527193506</v>
      </c>
      <c r="M24" s="22">
        <f t="shared" si="6"/>
        <v>5.3436285058751105</v>
      </c>
    </row>
    <row r="25" spans="1:13" outlineLevel="1" x14ac:dyDescent="0.25">
      <c r="A25" s="15" t="s">
        <v>47</v>
      </c>
      <c r="B25" s="18" t="s">
        <v>18</v>
      </c>
      <c r="C25" s="21">
        <v>1276666.46</v>
      </c>
      <c r="D25" s="21">
        <v>3116268.78</v>
      </c>
      <c r="E25" s="21">
        <v>1670621.41</v>
      </c>
      <c r="F25" s="22">
        <f t="shared" si="1"/>
        <v>130.85809507363419</v>
      </c>
      <c r="G25" s="22">
        <f t="shared" si="2"/>
        <v>53.609670023392532</v>
      </c>
      <c r="H25" s="21">
        <v>603499.65</v>
      </c>
      <c r="I25" s="22">
        <f t="shared" si="3"/>
        <v>47.271520707139125</v>
      </c>
      <c r="J25" s="22">
        <f t="shared" si="4"/>
        <v>19.366097490473848</v>
      </c>
      <c r="K25" s="21">
        <v>603499.65</v>
      </c>
      <c r="L25" s="22">
        <f t="shared" si="5"/>
        <v>47.271520707139125</v>
      </c>
      <c r="M25" s="22">
        <f t="shared" si="6"/>
        <v>19.366097490473848</v>
      </c>
    </row>
    <row r="26" spans="1:13" x14ac:dyDescent="0.25">
      <c r="A26" s="13" t="s">
        <v>48</v>
      </c>
      <c r="B26" s="17" t="s">
        <v>19</v>
      </c>
      <c r="C26" s="23">
        <f>SUM(C27:C32)</f>
        <v>227555759.39000002</v>
      </c>
      <c r="D26" s="23">
        <f t="shared" ref="D26:E26" si="10">SUM(D27:D32)</f>
        <v>238417533.01000005</v>
      </c>
      <c r="E26" s="23">
        <f t="shared" si="10"/>
        <v>231588659.29000002</v>
      </c>
      <c r="F26" s="24">
        <f t="shared" si="1"/>
        <v>101.77226887634522</v>
      </c>
      <c r="G26" s="24">
        <f t="shared" si="2"/>
        <v>97.135750196813916</v>
      </c>
      <c r="H26" s="23">
        <f>SUM(H27:H32)</f>
        <v>131839391.13</v>
      </c>
      <c r="I26" s="24">
        <f t="shared" si="3"/>
        <v>57.937180532550258</v>
      </c>
      <c r="J26" s="24">
        <f t="shared" si="4"/>
        <v>55.297691183001298</v>
      </c>
      <c r="K26" s="23">
        <f>SUM(K27:K32)</f>
        <v>123402431.13000001</v>
      </c>
      <c r="L26" s="24">
        <f t="shared" si="5"/>
        <v>54.229535416198729</v>
      </c>
      <c r="M26" s="24">
        <f t="shared" si="6"/>
        <v>51.758958148780145</v>
      </c>
    </row>
    <row r="27" spans="1:13" outlineLevel="1" x14ac:dyDescent="0.25">
      <c r="A27" s="15" t="s">
        <v>49</v>
      </c>
      <c r="B27" s="16" t="s">
        <v>20</v>
      </c>
      <c r="C27" s="21">
        <v>73204010.900000006</v>
      </c>
      <c r="D27" s="25">
        <v>68332256.859999999</v>
      </c>
      <c r="E27" s="21">
        <v>68489168.159999996</v>
      </c>
      <c r="F27" s="22">
        <f t="shared" si="1"/>
        <v>93.559310914752075</v>
      </c>
      <c r="G27" s="22">
        <f t="shared" si="2"/>
        <v>100.22962991010451</v>
      </c>
      <c r="H27" s="21">
        <v>67449906.890000001</v>
      </c>
      <c r="I27" s="22">
        <f t="shared" si="3"/>
        <v>92.139632870854072</v>
      </c>
      <c r="J27" s="22">
        <f t="shared" si="4"/>
        <v>98.708735799832041</v>
      </c>
      <c r="K27" s="21">
        <v>67449906.890000001</v>
      </c>
      <c r="L27" s="22">
        <f t="shared" si="5"/>
        <v>92.139632870854072</v>
      </c>
      <c r="M27" s="22">
        <f t="shared" si="6"/>
        <v>98.708735799832041</v>
      </c>
    </row>
    <row r="28" spans="1:13" outlineLevel="1" x14ac:dyDescent="0.25">
      <c r="A28" s="15" t="s">
        <v>50</v>
      </c>
      <c r="B28" s="16" t="s">
        <v>21</v>
      </c>
      <c r="C28" s="21">
        <v>119535049.56</v>
      </c>
      <c r="D28" s="25">
        <v>137439153.18000001</v>
      </c>
      <c r="E28" s="21">
        <v>131327259.01000001</v>
      </c>
      <c r="F28" s="22">
        <f t="shared" si="1"/>
        <v>109.86506425806179</v>
      </c>
      <c r="G28" s="22">
        <f t="shared" si="2"/>
        <v>95.553018169432818</v>
      </c>
      <c r="H28" s="21">
        <v>38122161.869999997</v>
      </c>
      <c r="I28" s="22">
        <f t="shared" si="3"/>
        <v>31.892036695785009</v>
      </c>
      <c r="J28" s="22">
        <f t="shared" si="4"/>
        <v>27.737483088296187</v>
      </c>
      <c r="K28" s="21">
        <f>28718926.64+943356.23+22919</f>
        <v>29685201.870000001</v>
      </c>
      <c r="L28" s="22">
        <f t="shared" si="5"/>
        <v>24.833889289600926</v>
      </c>
      <c r="M28" s="22">
        <f t="shared" si="6"/>
        <v>21.598795672963853</v>
      </c>
    </row>
    <row r="29" spans="1:13" outlineLevel="1" x14ac:dyDescent="0.25">
      <c r="A29" s="15" t="s">
        <v>51</v>
      </c>
      <c r="B29" s="16" t="s">
        <v>22</v>
      </c>
      <c r="C29" s="21">
        <v>19185520.41</v>
      </c>
      <c r="D29" s="25">
        <v>18609959.489999998</v>
      </c>
      <c r="E29" s="21">
        <v>18500038.760000002</v>
      </c>
      <c r="F29" s="22">
        <f t="shared" si="1"/>
        <v>96.427088578516191</v>
      </c>
      <c r="G29" s="22">
        <f t="shared" si="2"/>
        <v>99.409344603576045</v>
      </c>
      <c r="H29" s="21">
        <f>12242062.68+305300+1581307.94</f>
        <v>14128670.619999999</v>
      </c>
      <c r="I29" s="22">
        <f t="shared" si="3"/>
        <v>73.642363188833613</v>
      </c>
      <c r="J29" s="22">
        <f t="shared" si="4"/>
        <v>75.919942907946663</v>
      </c>
      <c r="K29" s="21">
        <f>12242062.68+305300+1581307.94</f>
        <v>14128670.619999999</v>
      </c>
      <c r="L29" s="22">
        <f t="shared" si="5"/>
        <v>73.642363188833613</v>
      </c>
      <c r="M29" s="22">
        <f t="shared" si="6"/>
        <v>75.919942907946663</v>
      </c>
    </row>
    <row r="30" spans="1:13" ht="30" outlineLevel="1" x14ac:dyDescent="0.25">
      <c r="A30" s="15" t="s">
        <v>52</v>
      </c>
      <c r="B30" s="16" t="s">
        <v>23</v>
      </c>
      <c r="C30" s="21">
        <v>100220</v>
      </c>
      <c r="D30" s="25">
        <v>169000</v>
      </c>
      <c r="E30" s="21">
        <v>113500</v>
      </c>
      <c r="F30" s="22">
        <f t="shared" si="1"/>
        <v>113.25084813410497</v>
      </c>
      <c r="G30" s="22">
        <f t="shared" si="2"/>
        <v>67.15976331360946</v>
      </c>
      <c r="H30" s="21">
        <v>122700</v>
      </c>
      <c r="I30" s="22">
        <f t="shared" si="3"/>
        <v>122.43065256435841</v>
      </c>
      <c r="J30" s="22">
        <f t="shared" si="4"/>
        <v>72.603550295857985</v>
      </c>
      <c r="K30" s="21">
        <v>122700</v>
      </c>
      <c r="L30" s="22">
        <f t="shared" si="5"/>
        <v>122.43065256435841</v>
      </c>
      <c r="M30" s="22">
        <f t="shared" si="6"/>
        <v>72.603550295857985</v>
      </c>
    </row>
    <row r="31" spans="1:13" outlineLevel="1" x14ac:dyDescent="0.25">
      <c r="A31" s="15" t="s">
        <v>91</v>
      </c>
      <c r="B31" s="16" t="s">
        <v>24</v>
      </c>
      <c r="C31" s="21">
        <v>4122664.84</v>
      </c>
      <c r="D31" s="25">
        <v>1910341.12</v>
      </c>
      <c r="E31" s="21">
        <v>1302117</v>
      </c>
      <c r="F31" s="22">
        <f t="shared" si="1"/>
        <v>31.584352610143302</v>
      </c>
      <c r="G31" s="22">
        <f t="shared" si="2"/>
        <v>68.161491493205148</v>
      </c>
      <c r="H31" s="21">
        <v>1427117</v>
      </c>
      <c r="I31" s="22">
        <f t="shared" si="3"/>
        <v>34.616372064822038</v>
      </c>
      <c r="J31" s="22">
        <f t="shared" si="4"/>
        <v>74.704825492108967</v>
      </c>
      <c r="K31" s="21">
        <v>1427117</v>
      </c>
      <c r="L31" s="22">
        <f t="shared" si="5"/>
        <v>34.616372064822038</v>
      </c>
      <c r="M31" s="22">
        <f t="shared" si="6"/>
        <v>74.704825492108967</v>
      </c>
    </row>
    <row r="32" spans="1:13" outlineLevel="1" x14ac:dyDescent="0.25">
      <c r="A32" s="15" t="s">
        <v>53</v>
      </c>
      <c r="B32" s="16" t="s">
        <v>25</v>
      </c>
      <c r="C32" s="21">
        <v>11408293.68</v>
      </c>
      <c r="D32" s="25">
        <v>11956822.359999999</v>
      </c>
      <c r="E32" s="21">
        <v>11856576.359999999</v>
      </c>
      <c r="F32" s="22">
        <f t="shared" si="1"/>
        <v>103.929445476898</v>
      </c>
      <c r="G32" s="22">
        <f t="shared" si="2"/>
        <v>99.161599988845197</v>
      </c>
      <c r="H32" s="21">
        <v>10588834.75</v>
      </c>
      <c r="I32" s="22">
        <f t="shared" si="3"/>
        <v>92.816989525466013</v>
      </c>
      <c r="J32" s="22">
        <f t="shared" si="4"/>
        <v>88.558936740781363</v>
      </c>
      <c r="K32" s="21">
        <v>10588834.75</v>
      </c>
      <c r="L32" s="22">
        <f t="shared" si="5"/>
        <v>92.816989525466013</v>
      </c>
      <c r="M32" s="22">
        <f t="shared" si="6"/>
        <v>88.558936740781363</v>
      </c>
    </row>
    <row r="33" spans="1:13" x14ac:dyDescent="0.25">
      <c r="A33" s="13" t="s">
        <v>54</v>
      </c>
      <c r="B33" s="17" t="s">
        <v>26</v>
      </c>
      <c r="C33" s="23">
        <f>C34</f>
        <v>21259643.91</v>
      </c>
      <c r="D33" s="23">
        <f t="shared" ref="D33:E33" si="11">D34</f>
        <v>19343093.640000001</v>
      </c>
      <c r="E33" s="23">
        <f t="shared" si="11"/>
        <v>19109721.050000001</v>
      </c>
      <c r="F33" s="24">
        <f t="shared" si="1"/>
        <v>89.887305407835498</v>
      </c>
      <c r="G33" s="24">
        <f t="shared" si="2"/>
        <v>98.793509485383439</v>
      </c>
      <c r="H33" s="23">
        <f>H34</f>
        <v>12924534.960000001</v>
      </c>
      <c r="I33" s="24">
        <f t="shared" si="3"/>
        <v>60.793750895896359</v>
      </c>
      <c r="J33" s="24">
        <f t="shared" si="4"/>
        <v>66.8173106150563</v>
      </c>
      <c r="K33" s="23">
        <f>K34</f>
        <v>12924534.960000001</v>
      </c>
      <c r="L33" s="24">
        <f t="shared" si="5"/>
        <v>60.793750895896359</v>
      </c>
      <c r="M33" s="24">
        <f t="shared" si="6"/>
        <v>66.8173106150563</v>
      </c>
    </row>
    <row r="34" spans="1:13" outlineLevel="1" x14ac:dyDescent="0.25">
      <c r="A34" s="15" t="s">
        <v>55</v>
      </c>
      <c r="B34" s="16" t="s">
        <v>27</v>
      </c>
      <c r="C34" s="21">
        <v>21259643.91</v>
      </c>
      <c r="D34" s="21">
        <v>19343093.640000001</v>
      </c>
      <c r="E34" s="21">
        <v>19109721.050000001</v>
      </c>
      <c r="F34" s="22">
        <f t="shared" si="1"/>
        <v>89.887305407835498</v>
      </c>
      <c r="G34" s="22">
        <f t="shared" si="2"/>
        <v>98.793509485383439</v>
      </c>
      <c r="H34" s="21">
        <f>12608339.96+316195</f>
        <v>12924534.960000001</v>
      </c>
      <c r="I34" s="22">
        <f t="shared" si="3"/>
        <v>60.793750895896359</v>
      </c>
      <c r="J34" s="22">
        <f t="shared" si="4"/>
        <v>66.8173106150563</v>
      </c>
      <c r="K34" s="21">
        <f>12608339.96+316195</f>
        <v>12924534.960000001</v>
      </c>
      <c r="L34" s="22">
        <f t="shared" si="5"/>
        <v>60.793750895896359</v>
      </c>
      <c r="M34" s="22">
        <f t="shared" si="6"/>
        <v>66.8173106150563</v>
      </c>
    </row>
    <row r="35" spans="1:13" x14ac:dyDescent="0.25">
      <c r="A35" s="13" t="s">
        <v>56</v>
      </c>
      <c r="B35" s="17" t="s">
        <v>28</v>
      </c>
      <c r="C35" s="23">
        <f>SUM(C36:C38)</f>
        <v>4276340.76</v>
      </c>
      <c r="D35" s="23">
        <f t="shared" ref="D35:E35" si="12">SUM(D36:D38)</f>
        <v>5761708.4100000001</v>
      </c>
      <c r="E35" s="23">
        <f t="shared" si="12"/>
        <v>5262121.6899999995</v>
      </c>
      <c r="F35" s="24">
        <f t="shared" si="1"/>
        <v>123.05197329503741</v>
      </c>
      <c r="G35" s="24">
        <f t="shared" si="2"/>
        <v>91.329191197303217</v>
      </c>
      <c r="H35" s="23">
        <f>SUM(H36:H38)</f>
        <v>5706065.1899999995</v>
      </c>
      <c r="I35" s="24">
        <f t="shared" si="3"/>
        <v>133.43336067540136</v>
      </c>
      <c r="J35" s="24">
        <f t="shared" si="4"/>
        <v>99.03425831297838</v>
      </c>
      <c r="K35" s="23">
        <f>SUM(K36:K38)</f>
        <v>3865932.39</v>
      </c>
      <c r="L35" s="24">
        <f t="shared" si="5"/>
        <v>90.402814157401252</v>
      </c>
      <c r="M35" s="24">
        <f t="shared" si="6"/>
        <v>67.096980876198145</v>
      </c>
    </row>
    <row r="36" spans="1:13" outlineLevel="1" x14ac:dyDescent="0.25">
      <c r="A36" s="15" t="s">
        <v>57</v>
      </c>
      <c r="B36" s="16" t="s">
        <v>29</v>
      </c>
      <c r="C36" s="21">
        <v>1471712.94</v>
      </c>
      <c r="D36" s="21">
        <v>1533498.25</v>
      </c>
      <c r="E36" s="21">
        <v>1562099.33</v>
      </c>
      <c r="F36" s="22">
        <f t="shared" si="1"/>
        <v>106.1415774464822</v>
      </c>
      <c r="G36" s="22">
        <f t="shared" si="2"/>
        <v>101.86508722784653</v>
      </c>
      <c r="H36" s="21">
        <f>60777.04+1680507.04</f>
        <v>1741284.08</v>
      </c>
      <c r="I36" s="22">
        <f t="shared" si="3"/>
        <v>118.3168288239689</v>
      </c>
      <c r="J36" s="22">
        <f t="shared" si="4"/>
        <v>113.54979244351927</v>
      </c>
      <c r="K36" s="21">
        <v>1741284.08</v>
      </c>
      <c r="L36" s="22">
        <f t="shared" si="5"/>
        <v>118.3168288239689</v>
      </c>
      <c r="M36" s="22">
        <f t="shared" si="6"/>
        <v>113.54979244351927</v>
      </c>
    </row>
    <row r="37" spans="1:13" outlineLevel="1" x14ac:dyDescent="0.25">
      <c r="A37" s="15" t="s">
        <v>58</v>
      </c>
      <c r="B37" s="16" t="s">
        <v>30</v>
      </c>
      <c r="C37" s="21">
        <v>30000</v>
      </c>
      <c r="D37" s="21">
        <v>376000</v>
      </c>
      <c r="E37" s="21">
        <v>177260</v>
      </c>
      <c r="F37" s="22">
        <f t="shared" si="1"/>
        <v>590.86666666666667</v>
      </c>
      <c r="G37" s="22">
        <f t="shared" si="2"/>
        <v>47.143617021276597</v>
      </c>
      <c r="H37" s="21">
        <v>452371.75</v>
      </c>
      <c r="I37" s="22">
        <f t="shared" si="3"/>
        <v>1507.9058333333335</v>
      </c>
      <c r="J37" s="22">
        <f t="shared" si="4"/>
        <v>120.31163563829787</v>
      </c>
      <c r="K37" s="21">
        <f>37260+415111.75</f>
        <v>452371.75</v>
      </c>
      <c r="L37" s="22">
        <f t="shared" si="5"/>
        <v>1507.9058333333335</v>
      </c>
      <c r="M37" s="22">
        <f t="shared" si="6"/>
        <v>120.31163563829787</v>
      </c>
    </row>
    <row r="38" spans="1:13" outlineLevel="1" x14ac:dyDescent="0.25">
      <c r="A38" s="15" t="s">
        <v>59</v>
      </c>
      <c r="B38" s="16" t="s">
        <v>31</v>
      </c>
      <c r="C38" s="21">
        <v>2774627.82</v>
      </c>
      <c r="D38" s="21">
        <v>3852210.16</v>
      </c>
      <c r="E38" s="21">
        <v>3522762.36</v>
      </c>
      <c r="F38" s="22">
        <f t="shared" si="1"/>
        <v>126.96341954792337</v>
      </c>
      <c r="G38" s="22">
        <f t="shared" si="2"/>
        <v>91.447823812395526</v>
      </c>
      <c r="H38" s="21">
        <v>3512409.36</v>
      </c>
      <c r="I38" s="22">
        <f t="shared" si="3"/>
        <v>126.59028842289919</v>
      </c>
      <c r="J38" s="22">
        <f t="shared" si="4"/>
        <v>91.179069004895624</v>
      </c>
      <c r="K38" s="21">
        <v>1672276.56</v>
      </c>
      <c r="L38" s="22">
        <f t="shared" si="5"/>
        <v>60.270301766094171</v>
      </c>
      <c r="M38" s="22">
        <f t="shared" si="6"/>
        <v>43.4108340548066</v>
      </c>
    </row>
    <row r="39" spans="1:13" x14ac:dyDescent="0.25">
      <c r="A39" s="13" t="s">
        <v>60</v>
      </c>
      <c r="B39" s="17" t="s">
        <v>32</v>
      </c>
      <c r="C39" s="23">
        <f>C40</f>
        <v>386000</v>
      </c>
      <c r="D39" s="23">
        <f t="shared" ref="D39:E39" si="13">D40</f>
        <v>2492685.71</v>
      </c>
      <c r="E39" s="23">
        <f t="shared" si="13"/>
        <v>2952860.63</v>
      </c>
      <c r="F39" s="22">
        <f t="shared" si="1"/>
        <v>764.98980051813476</v>
      </c>
      <c r="G39" s="24">
        <f t="shared" si="2"/>
        <v>118.46100846785052</v>
      </c>
      <c r="H39" s="23">
        <f>H40</f>
        <v>2329003.77</v>
      </c>
      <c r="I39" s="24">
        <f t="shared" si="3"/>
        <v>603.36885233160626</v>
      </c>
      <c r="J39" s="24">
        <f t="shared" si="4"/>
        <v>93.433510717241603</v>
      </c>
      <c r="K39" s="23">
        <f>K40</f>
        <v>2329003.77</v>
      </c>
      <c r="L39" s="24">
        <f t="shared" si="5"/>
        <v>603.36885233160626</v>
      </c>
      <c r="M39" s="24">
        <f t="shared" si="6"/>
        <v>93.433510717241603</v>
      </c>
    </row>
    <row r="40" spans="1:13" outlineLevel="1" x14ac:dyDescent="0.25">
      <c r="A40" s="15" t="s">
        <v>61</v>
      </c>
      <c r="B40" s="16" t="s">
        <v>33</v>
      </c>
      <c r="C40" s="21">
        <v>386000</v>
      </c>
      <c r="D40" s="21">
        <v>2492685.71</v>
      </c>
      <c r="E40" s="21">
        <v>2952860.63</v>
      </c>
      <c r="F40" s="22">
        <f t="shared" si="1"/>
        <v>764.98980051813476</v>
      </c>
      <c r="G40" s="22">
        <f t="shared" si="2"/>
        <v>118.46100846785052</v>
      </c>
      <c r="H40" s="21">
        <v>2329003.77</v>
      </c>
      <c r="I40" s="22">
        <f t="shared" si="3"/>
        <v>603.36885233160626</v>
      </c>
      <c r="J40" s="22">
        <f t="shared" si="4"/>
        <v>93.433510717241603</v>
      </c>
      <c r="K40" s="21">
        <v>2329003.77</v>
      </c>
      <c r="L40" s="22">
        <f t="shared" si="5"/>
        <v>603.36885233160626</v>
      </c>
      <c r="M40" s="22">
        <f t="shared" si="6"/>
        <v>93.433510717241603</v>
      </c>
    </row>
    <row r="41" spans="1:13" ht="21" customHeight="1" x14ac:dyDescent="0.25">
      <c r="A41" s="29" t="s">
        <v>78</v>
      </c>
      <c r="B41" s="29"/>
      <c r="C41" s="26">
        <f>C6+C14+C16+C22+C26+C33+C35+C39</f>
        <v>327819912.06</v>
      </c>
      <c r="D41" s="26">
        <f t="shared" ref="D41:E41" si="14">D6+D14+D16+D22+D26+D33+D35+D39</f>
        <v>369959646.97000003</v>
      </c>
      <c r="E41" s="26">
        <f t="shared" si="14"/>
        <v>341592380.91000003</v>
      </c>
      <c r="F41" s="24">
        <f t="shared" si="1"/>
        <v>104.20123010937765</v>
      </c>
      <c r="G41" s="20">
        <f t="shared" si="2"/>
        <v>92.332335082398785</v>
      </c>
      <c r="H41" s="26">
        <f>H6+H14+H16+H22+H26+H33+H35+H39</f>
        <v>219285545.07000002</v>
      </c>
      <c r="I41" s="20">
        <f t="shared" si="3"/>
        <v>66.892076107281966</v>
      </c>
      <c r="J41" s="20">
        <f t="shared" si="4"/>
        <v>59.272827960013117</v>
      </c>
      <c r="K41" s="26">
        <f>K6+K14+K16+K22+K26+K33+K35+K39</f>
        <v>203524509.33000004</v>
      </c>
      <c r="L41" s="20">
        <f t="shared" si="5"/>
        <v>62.084242549839217</v>
      </c>
      <c r="M41" s="20">
        <f t="shared" si="6"/>
        <v>55.012623943417218</v>
      </c>
    </row>
    <row r="42" spans="1:13" x14ac:dyDescent="0.25">
      <c r="A42" s="30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"/>
      <c r="M42" s="3"/>
    </row>
    <row r="43" spans="1:13" x14ac:dyDescent="0.25">
      <c r="D43" s="12"/>
    </row>
  </sheetData>
  <mergeCells count="4">
    <mergeCell ref="A2:K2"/>
    <mergeCell ref="A41:B41"/>
    <mergeCell ref="A42:K42"/>
    <mergeCell ref="A1:M1"/>
  </mergeCells>
  <pageMargins left="0.78749999999999998" right="0.59027779999999996" top="0.59027779999999996" bottom="0.59027779999999996" header="0.39374999999999999" footer="0.51180550000000002"/>
  <pageSetup paperSize="9" scale="58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1</cp:lastModifiedBy>
  <cp:lastPrinted>2018-11-09T10:01:11Z</cp:lastPrinted>
  <dcterms:created xsi:type="dcterms:W3CDTF">2018-10-31T12:49:20Z</dcterms:created>
  <dcterms:modified xsi:type="dcterms:W3CDTF">2020-11-16T13:49:05Z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