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<sst xmlns="http://schemas.openxmlformats.org/spreadsheetml/2006/main" count="64" uniqueCount="64">
  <si>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</si>
  <si>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</si>
  <si>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</si>
  <si>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</si>
  <si>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</si>
  <si>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000 1 03 02000 00 0000 000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</si>
  <si>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</si>
  <si>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</si>
  <si>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</si>
  <si>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</si>
  <si>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</si>
  <si>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</si>
  <si>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</si>
  <si>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</si>
  <si>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</si>
  <si>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</si>
  <si>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</si>
  <si>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</si>
  <si>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</si>
  <si>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000 1 06 01000 00 0000 000</t>
  </si>
  <si>
    <t>Налог на имущество физических лиц</t>
  </si>
  <si>
    <t>(руб.)</t>
  </si>
  <si>
    <t>000 1 01 02000 00 0000 000</t>
  </si>
  <si>
    <t>Налог на доходы физических лиц</t>
  </si>
  <si>
    <t>000 1 05 03000 00 0000 000</t>
  </si>
  <si>
    <t>Единый сельскохозяйственный налог</t>
  </si>
  <si>
    <t xml:space="preserve">000 1 06 06000 00 0000 000
</t>
  </si>
  <si>
    <t>Земельный налог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</si>
  <si>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 </t>
  </si>
  <si>
    <t>000 1 11 05000 00 0000 000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</si>
  <si>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</si>
  <si>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</si>
  <si>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</si>
  <si>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000 1 14 06000 00 0000 000</t>
  </si>
  <si>
    <t>000 1 16 90000 00 0000 000</t>
  </si>
  <si>
    <t>Прочие поступления от денежных взысканий (штрафов) и иных сумм в возмещение ущерба</t>
  </si>
  <si>
    <t>000 1 17 05000 00 0000 000</t>
  </si>
  <si>
    <t>Прочие неналоговые доходы</t>
  </si>
  <si>
    <t>Доходы от компенсации затрат государства</t>
  </si>
  <si>
    <t>000 1 13 02000 00 0000 000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</si>
  <si>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</si>
  <si>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Прочие безвозмездные поступления в бюджеты городских поселений</t>
  </si>
  <si>
    <t>000 2 07 05000 00 0000 150</t>
  </si>
  <si>
    <t>000 2 02 10000 00 0000 150</t>
  </si>
  <si>
    <t>000 2 02 20000 00 0000 150</t>
  </si>
  <si>
    <t>000 2 02 30000 00 0000 150</t>
  </si>
  <si>
    <t>000 2 02 40000 00 0000 150</t>
  </si>
  <si>
    <t>000 2 19 00000 00 0000 150</t>
  </si>
  <si>
    <t>000 1 16 07000 00 0000 140</t>
  </si>
  <si>
    <t>Проект 
на 2024 год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</si>
  <si>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</si>
  <si>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Инициативные платежи</t>
  </si>
  <si>
    <t>000 1 17 15000 00 0000 000</t>
  </si>
  <si>
    <t>Проект 
на 2025 год</t>
  </si>
  <si>
    <t>Исполнено 
за 2022 год</t>
  </si>
  <si>
    <t xml:space="preserve">Ожидаемое исполнение за 2023 год </t>
  </si>
  <si>
    <t xml:space="preserve">2024 год к исполнению 
за 2022 год </t>
  </si>
  <si>
    <t xml:space="preserve">2024 год к ожидаемому исполнению 
за 2023 год </t>
  </si>
  <si>
    <t xml:space="preserve">2025 год к исполнению 
за 2022 год </t>
  </si>
  <si>
    <t xml:space="preserve">2025 год к ожидаемому исполнению 
за 2023 год </t>
  </si>
  <si>
    <t>Проект 
на 2026 год</t>
  </si>
  <si>
    <t xml:space="preserve">2026 год к исполнению 
за 2022 год </t>
  </si>
  <si>
    <t xml:space="preserve">2026 год к ожидаемому исполнению 
за 2023 год </t>
  </si>
  <si>
    <t>Сведения о доходах бюджета Южского городского поселения по видам доходов на 2024 год и на плановый период 2025 и 2026 годов в сравнении с исполнением за 2022 год и ожидаемым исполнением за 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</si>
</sst>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0_ ;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" fontId="27" fillId="16" borderId="1">
      <alignment horizontal="right" vertical="top" shrinkToFi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2" applyNumberFormat="0" applyAlignment="0" applyProtection="0"/>
    <xf numFmtId="0" fontId="4" fillId="21" borderId="3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top" wrapText="1"/>
    </xf>
    <xf numFmtId="49" fontId="22" fillId="0" borderId="0" xfId="0" applyNumberFormat="1" applyFont="1" applyFill="1" applyAlignment="1">
      <alignment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/>
    </xf>
    <xf numFmtId="185" fontId="20" fillId="0" borderId="11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center" vertical="top"/>
    </xf>
    <xf numFmtId="185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justify" vertical="center" wrapText="1"/>
    </xf>
    <xf numFmtId="49" fontId="23" fillId="0" borderId="0" xfId="0" applyNumberFormat="1" applyFont="1" applyFill="1" applyAlignment="1">
      <alignment/>
    </xf>
    <xf numFmtId="4" fontId="20" fillId="0" borderId="11" xfId="0" applyNumberFormat="1" applyFont="1" applyFill="1" applyBorder="1" applyAlignment="1">
      <alignment horizontal="right" vertical="top"/>
    </xf>
    <xf numFmtId="4" fontId="21" fillId="0" borderId="11" xfId="0" applyNumberFormat="1" applyFont="1" applyFill="1" applyBorder="1" applyAlignment="1">
      <alignment horizontal="right" vertical="top"/>
    </xf>
    <xf numFmtId="189" fontId="20" fillId="0" borderId="11" xfId="63" applyNumberFormat="1" applyFont="1" applyFill="1" applyBorder="1" applyAlignment="1">
      <alignment horizontal="right" vertical="top"/>
    </xf>
    <xf numFmtId="189" fontId="21" fillId="0" borderId="11" xfId="63" applyNumberFormat="1" applyFont="1" applyFill="1" applyBorder="1" applyAlignment="1">
      <alignment horizontal="right" vertical="top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right" vertical="center"/>
    </xf>
    <xf numFmtId="185" fontId="21" fillId="0" borderId="11" xfId="0" applyNumberFormat="1" applyFont="1" applyFill="1" applyBorder="1" applyAlignment="1">
      <alignment horizontal="center" vertical="center"/>
    </xf>
    <xf numFmtId="189" fontId="21" fillId="0" borderId="11" xfId="63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center" wrapText="1"/>
    </xf>
    <xf numFmtId="0" fontId="24" fillId="0" borderId="13" xfId="0" applyNumberFormat="1" applyFont="1" applyFill="1" applyBorder="1" applyAlignment="1">
      <alignment horizontal="center" wrapText="1"/>
    </xf>
    <xf numFmtId="0" fontId="25" fillId="0" borderId="13" xfId="0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39.625" style="30" customWidth="1"/>
    <col min="2" max="2" width="34.125" style="30" customWidth="1"/>
    <col min="3" max="3" width="17.75390625" style="30" customWidth="1"/>
    <col min="4" max="4" width="18.125" style="30" customWidth="1"/>
    <col min="5" max="5" width="18.375" style="30" customWidth="1"/>
    <col min="6" max="6" width="14.875" style="30" customWidth="1"/>
    <col min="7" max="7" width="15.875" style="30" customWidth="1"/>
    <col min="8" max="8" width="18.00390625" style="30" customWidth="1"/>
    <col min="9" max="9" width="15.00390625" style="30" customWidth="1"/>
    <col min="10" max="10" width="15.375" style="30" customWidth="1"/>
    <col min="11" max="11" width="17.75390625" style="30" customWidth="1"/>
    <col min="12" max="12" width="16.125" style="30" customWidth="1"/>
    <col min="13" max="13" width="15.375" style="30" customWidth="1"/>
    <col min="14" max="16384" width="9.125" style="30" customWidth="1"/>
  </cols>
  <sheetData>
    <row r="1" spans="1:13" s="2" customFormat="1" ht="26.25" customHeight="1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1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21</v>
      </c>
    </row>
    <row r="3" spans="1:13" s="18" customFormat="1" ht="68.25" customHeight="1">
      <c r="A3" s="3" t="s">
        <v>2</v>
      </c>
      <c r="B3" s="4" t="s">
        <v>3</v>
      </c>
      <c r="C3" s="1" t="s">
        <v>54</v>
      </c>
      <c r="D3" s="1" t="s">
        <v>55</v>
      </c>
      <c r="E3" s="1" t="s">
        <v>49</v>
      </c>
      <c r="F3" s="1" t="s">
        <v>56</v>
      </c>
      <c r="G3" s="1" t="s">
        <v>57</v>
      </c>
      <c r="H3" s="1" t="s">
        <v>53</v>
      </c>
      <c r="I3" s="1" t="s">
        <v>58</v>
      </c>
      <c r="J3" s="1" t="s">
        <v>59</v>
      </c>
      <c r="K3" s="1" t="s">
        <v>60</v>
      </c>
      <c r="L3" s="1" t="s">
        <v>61</v>
      </c>
      <c r="M3" s="1" t="s">
        <v>62</v>
      </c>
    </row>
    <row r="4" spans="1:13" ht="16.5">
      <c r="A4" s="5">
        <v>1</v>
      </c>
      <c r="B4" s="6">
        <v>2</v>
      </c>
      <c r="C4" s="5">
        <v>3</v>
      </c>
      <c r="D4" s="5">
        <v>4</v>
      </c>
      <c r="E4" s="5">
        <v>5</v>
      </c>
      <c r="F4" s="5" t="s">
        <v>13</v>
      </c>
      <c r="G4" s="5" t="s">
        <v>14</v>
      </c>
      <c r="H4" s="5">
        <v>8</v>
      </c>
      <c r="I4" s="5" t="s">
        <v>15</v>
      </c>
      <c r="J4" s="5" t="s">
        <v>16</v>
      </c>
      <c r="K4" s="5">
        <v>11</v>
      </c>
      <c r="L4" s="5" t="s">
        <v>17</v>
      </c>
      <c r="M4" s="5" t="s">
        <v>18</v>
      </c>
    </row>
    <row r="5" spans="1:13" ht="33">
      <c r="A5" s="7" t="s">
        <v>0</v>
      </c>
      <c r="B5" s="8" t="s">
        <v>4</v>
      </c>
      <c r="C5" s="19">
        <f>SUM(C6:C18)</f>
        <v>61591154.15</v>
      </c>
      <c r="D5" s="19">
        <f>SUM(D6:D18)</f>
        <v>58903451.39</v>
      </c>
      <c r="E5" s="19">
        <f>SUM(E6:E18)</f>
        <v>65191590.74</v>
      </c>
      <c r="F5" s="9">
        <f>E5/C5</f>
        <v>1.0584570404579763</v>
      </c>
      <c r="G5" s="9">
        <f>E5/D5</f>
        <v>1.1067533260210205</v>
      </c>
      <c r="H5" s="21">
        <f>SUM(H6:H18)</f>
        <v>68958050</v>
      </c>
      <c r="I5" s="9">
        <f>H5/C5</f>
        <v>1.1196096412166356</v>
      </c>
      <c r="J5" s="9">
        <f>H5/D5</f>
        <v>1.1706962558684118</v>
      </c>
      <c r="K5" s="21">
        <f>SUM(K6:K18)</f>
        <v>73045800</v>
      </c>
      <c r="L5" s="9">
        <f aca="true" t="shared" si="0" ref="L5:L25">K5/C5</f>
        <v>1.1859787498396797</v>
      </c>
      <c r="M5" s="9">
        <f>K5/D5</f>
        <v>1.2400937173674842</v>
      </c>
    </row>
    <row r="6" spans="1:13" ht="18.75" customHeight="1">
      <c r="A6" s="10" t="s">
        <v>23</v>
      </c>
      <c r="B6" s="11" t="s">
        <v>22</v>
      </c>
      <c r="C6" s="20">
        <f>50717983.07</f>
        <v>50717983.07</v>
      </c>
      <c r="D6" s="20">
        <f>49762497.17</f>
        <v>49762497.17</v>
      </c>
      <c r="E6" s="20">
        <f>56528290.74</f>
        <v>56528290.74</v>
      </c>
      <c r="F6" s="12">
        <f aca="true" t="shared" si="1" ref="F6:F26">E6/C6</f>
        <v>1.114561094868081</v>
      </c>
      <c r="G6" s="12">
        <f aca="true" t="shared" si="2" ref="G6:G26">E6/D6</f>
        <v>1.1359616971569275</v>
      </c>
      <c r="H6" s="22">
        <f>60217650</f>
        <v>60217650</v>
      </c>
      <c r="I6" s="12">
        <f aca="true" t="shared" si="3" ref="I6:I26">H6/C6</f>
        <v>1.1873037205933197</v>
      </c>
      <c r="J6" s="12">
        <f aca="true" t="shared" si="4" ref="J6:J26">H6/D6</f>
        <v>1.2101010484719612</v>
      </c>
      <c r="K6" s="22">
        <f>64251900</f>
        <v>64251900</v>
      </c>
      <c r="L6" s="12">
        <f t="shared" si="0"/>
        <v>1.2668465130271593</v>
      </c>
      <c r="M6" s="12">
        <f aca="true" t="shared" si="5" ref="M6:M26">K6/D6</f>
        <v>1.291171135976173</v>
      </c>
    </row>
    <row r="7" spans="1:13" ht="66" customHeight="1">
      <c r="A7" s="10" t="s">
        <v>1</v>
      </c>
      <c r="B7" s="11" t="s">
        <v>5</v>
      </c>
      <c r="C7" s="20">
        <f>2888507.54</f>
        <v>2888507.54</v>
      </c>
      <c r="D7" s="20">
        <f>2588490</f>
        <v>2588490</v>
      </c>
      <c r="E7" s="20">
        <f>3068300</f>
        <v>3068300</v>
      </c>
      <c r="F7" s="12">
        <f t="shared" si="1"/>
        <v>1.0622440680906098</v>
      </c>
      <c r="G7" s="12">
        <f t="shared" si="2"/>
        <v>1.1853628949696542</v>
      </c>
      <c r="H7" s="22">
        <f>3205400</f>
        <v>3205400</v>
      </c>
      <c r="I7" s="12">
        <f t="shared" si="3"/>
        <v>1.1097080258963077</v>
      </c>
      <c r="J7" s="12">
        <f t="shared" si="4"/>
        <v>1.2383281372537658</v>
      </c>
      <c r="K7" s="22">
        <f>3258900</f>
        <v>3258900</v>
      </c>
      <c r="L7" s="12">
        <f t="shared" si="0"/>
        <v>1.1282297016264669</v>
      </c>
      <c r="M7" s="12">
        <f t="shared" si="5"/>
        <v>1.2589965578387399</v>
      </c>
    </row>
    <row r="8" spans="1:13" ht="33" hidden="1">
      <c r="A8" s="10" t="s">
        <v>25</v>
      </c>
      <c r="B8" s="11" t="s">
        <v>24</v>
      </c>
      <c r="C8" s="20"/>
      <c r="D8" s="20"/>
      <c r="E8" s="20"/>
      <c r="F8" s="12" t="e">
        <f t="shared" si="1"/>
        <v>#DIV/0!</v>
      </c>
      <c r="G8" s="12" t="e">
        <f t="shared" si="2"/>
        <v>#DIV/0!</v>
      </c>
      <c r="H8" s="22"/>
      <c r="I8" s="12" t="e">
        <f t="shared" si="3"/>
        <v>#DIV/0!</v>
      </c>
      <c r="J8" s="12" t="e">
        <f t="shared" si="4"/>
        <v>#DIV/0!</v>
      </c>
      <c r="K8" s="22"/>
      <c r="L8" s="12" t="e">
        <f t="shared" si="0"/>
        <v>#DIV/0!</v>
      </c>
      <c r="M8" s="12">
        <f>0</f>
        <v>0</v>
      </c>
    </row>
    <row r="9" spans="1:13" ht="34.5" customHeight="1">
      <c r="A9" s="10" t="s">
        <v>20</v>
      </c>
      <c r="B9" s="11" t="s">
        <v>19</v>
      </c>
      <c r="C9" s="20">
        <f>1933911.6</f>
        <v>1933911.6</v>
      </c>
      <c r="D9" s="20">
        <f>1200000</f>
        <v>1200000</v>
      </c>
      <c r="E9" s="20">
        <f>1709000</f>
        <v>1709000</v>
      </c>
      <c r="F9" s="12">
        <f t="shared" si="1"/>
        <v>0.8837011991654634</v>
      </c>
      <c r="G9" s="12">
        <f t="shared" si="2"/>
        <v>1.4241666666666666</v>
      </c>
      <c r="H9" s="22">
        <f>1691000</f>
        <v>1691000</v>
      </c>
      <c r="I9" s="12">
        <f t="shared" si="3"/>
        <v>0.8743936382614386</v>
      </c>
      <c r="J9" s="12">
        <f t="shared" si="4"/>
        <v>1.4091666666666667</v>
      </c>
      <c r="K9" s="22">
        <f>1691000</f>
        <v>1691000</v>
      </c>
      <c r="L9" s="12">
        <f t="shared" si="0"/>
        <v>0.8743936382614386</v>
      </c>
      <c r="M9" s="12">
        <f t="shared" si="5"/>
        <v>1.4091666666666667</v>
      </c>
    </row>
    <row r="10" spans="1:13" ht="18.75" customHeight="1">
      <c r="A10" s="10" t="s">
        <v>27</v>
      </c>
      <c r="B10" s="13" t="s">
        <v>26</v>
      </c>
      <c r="C10" s="20">
        <f>2470298.52</f>
        <v>2470298.52</v>
      </c>
      <c r="D10" s="20">
        <f>3200000</f>
        <v>3200000</v>
      </c>
      <c r="E10" s="20">
        <f>2491000</f>
        <v>2491000</v>
      </c>
      <c r="F10" s="12">
        <f t="shared" si="1"/>
        <v>1.008380153180839</v>
      </c>
      <c r="G10" s="12">
        <f t="shared" si="2"/>
        <v>0.7784375</v>
      </c>
      <c r="H10" s="22">
        <f>2509000</f>
        <v>2509000</v>
      </c>
      <c r="I10" s="12">
        <f t="shared" si="3"/>
        <v>1.0156667219312425</v>
      </c>
      <c r="J10" s="12">
        <f t="shared" si="4"/>
        <v>0.7840625</v>
      </c>
      <c r="K10" s="22">
        <f>2509000</f>
        <v>2509000</v>
      </c>
      <c r="L10" s="12">
        <f t="shared" si="0"/>
        <v>1.0156667219312425</v>
      </c>
      <c r="M10" s="12">
        <f t="shared" si="5"/>
        <v>0.7840625</v>
      </c>
    </row>
    <row r="11" spans="1:13" ht="182.25" customHeight="1">
      <c r="A11" s="14" t="s">
        <v>28</v>
      </c>
      <c r="B11" s="13" t="s">
        <v>29</v>
      </c>
      <c r="C11" s="20">
        <f>3204155.37</f>
        <v>3204155.37</v>
      </c>
      <c r="D11" s="20">
        <f>1550000</f>
        <v>1550000</v>
      </c>
      <c r="E11" s="20">
        <f>1350000</f>
        <v>1350000</v>
      </c>
      <c r="F11" s="12">
        <f t="shared" si="1"/>
        <v>0.42132788336041266</v>
      </c>
      <c r="G11" s="12">
        <f t="shared" si="2"/>
        <v>0.8709677419354839</v>
      </c>
      <c r="H11" s="22">
        <f>1290000</f>
        <v>1290000</v>
      </c>
      <c r="I11" s="12">
        <f t="shared" si="3"/>
        <v>0.4026021996555055</v>
      </c>
      <c r="J11" s="12">
        <f t="shared" si="4"/>
        <v>0.832258064516129</v>
      </c>
      <c r="K11" s="22">
        <f>1290000</f>
        <v>1290000</v>
      </c>
      <c r="L11" s="12">
        <f t="shared" si="0"/>
        <v>0.4026021996555055</v>
      </c>
      <c r="M11" s="12">
        <f t="shared" si="5"/>
        <v>0.832258064516129</v>
      </c>
    </row>
    <row r="12" spans="1:13" ht="35.25" customHeight="1">
      <c r="A12" s="10" t="s">
        <v>38</v>
      </c>
      <c r="B12" s="13" t="s">
        <v>39</v>
      </c>
      <c r="C12" s="20">
        <f>38000</f>
        <v>38000</v>
      </c>
      <c r="D12" s="20">
        <f>9000</f>
        <v>9000</v>
      </c>
      <c r="E12" s="20">
        <f>0</f>
        <v>0</v>
      </c>
      <c r="F12" s="12">
        <f t="shared" si="1"/>
        <v>0</v>
      </c>
      <c r="G12" s="12">
        <f t="shared" si="2"/>
        <v>0</v>
      </c>
      <c r="H12" s="22">
        <f>0</f>
        <v>0</v>
      </c>
      <c r="I12" s="12">
        <f t="shared" si="3"/>
        <v>0</v>
      </c>
      <c r="J12" s="12">
        <f t="shared" si="4"/>
        <v>0</v>
      </c>
      <c r="K12" s="22">
        <f>0</f>
        <v>0</v>
      </c>
      <c r="L12" s="12">
        <f t="shared" si="0"/>
        <v>0</v>
      </c>
      <c r="M12" s="12">
        <f t="shared" si="5"/>
        <v>0</v>
      </c>
    </row>
    <row r="13" spans="1:13" ht="166.5" customHeight="1">
      <c r="A13" s="14" t="s">
        <v>31</v>
      </c>
      <c r="B13" s="13" t="s">
        <v>30</v>
      </c>
      <c r="C13" s="20">
        <f>0</f>
        <v>0</v>
      </c>
      <c r="D13" s="20">
        <f>432457</f>
        <v>432457</v>
      </c>
      <c r="E13" s="20">
        <f>0</f>
        <v>0</v>
      </c>
      <c r="F13" s="12" t="e">
        <f t="shared" si="1"/>
        <v>#DIV/0!</v>
      </c>
      <c r="G13" s="12">
        <f>0</f>
        <v>0</v>
      </c>
      <c r="H13" s="22">
        <f>0</f>
        <v>0</v>
      </c>
      <c r="I13" s="12" t="e">
        <f t="shared" si="3"/>
        <v>#DIV/0!</v>
      </c>
      <c r="J13" s="12">
        <f>0</f>
        <v>0</v>
      </c>
      <c r="K13" s="22">
        <f>0</f>
        <v>0</v>
      </c>
      <c r="L13" s="12" t="e">
        <f t="shared" si="0"/>
        <v>#DIV/0!</v>
      </c>
      <c r="M13" s="12">
        <f>0</f>
        <v>0</v>
      </c>
    </row>
    <row r="14" spans="1:13" ht="66">
      <c r="A14" s="14" t="s">
        <v>32</v>
      </c>
      <c r="B14" s="13" t="s">
        <v>33</v>
      </c>
      <c r="C14" s="20">
        <f>230221.35</f>
        <v>230221.35</v>
      </c>
      <c r="D14" s="20">
        <f>40000</f>
        <v>40000</v>
      </c>
      <c r="E14" s="20">
        <f>40000</f>
        <v>40000</v>
      </c>
      <c r="F14" s="12">
        <f t="shared" si="1"/>
        <v>0.17374583200037702</v>
      </c>
      <c r="G14" s="12">
        <f t="shared" si="2"/>
        <v>1</v>
      </c>
      <c r="H14" s="22">
        <f>40000</f>
        <v>40000</v>
      </c>
      <c r="I14" s="12">
        <f t="shared" si="3"/>
        <v>0.17374583200037702</v>
      </c>
      <c r="J14" s="12">
        <f t="shared" si="4"/>
        <v>1</v>
      </c>
      <c r="K14" s="22">
        <f>40000</f>
        <v>40000</v>
      </c>
      <c r="L14" s="12">
        <f t="shared" si="0"/>
        <v>0.17374583200037702</v>
      </c>
      <c r="M14" s="12">
        <f t="shared" si="5"/>
        <v>1</v>
      </c>
    </row>
    <row r="15" spans="1:13" ht="233.25" customHeight="1">
      <c r="A15" s="14" t="s">
        <v>50</v>
      </c>
      <c r="B15" s="13" t="s">
        <v>48</v>
      </c>
      <c r="C15" s="20">
        <f>45327.08</f>
        <v>45327.08</v>
      </c>
      <c r="D15" s="20">
        <f>15207.22</f>
        <v>15207.22</v>
      </c>
      <c r="E15" s="20">
        <f>5000</f>
        <v>5000</v>
      </c>
      <c r="F15" s="12">
        <f t="shared" si="1"/>
        <v>0.11030933384634527</v>
      </c>
      <c r="G15" s="12">
        <f t="shared" si="2"/>
        <v>0.32879119260456546</v>
      </c>
      <c r="H15" s="22">
        <f>5000</f>
        <v>5000</v>
      </c>
      <c r="I15" s="12">
        <f t="shared" si="3"/>
        <v>0.11030933384634527</v>
      </c>
      <c r="J15" s="12">
        <f t="shared" si="4"/>
        <v>0.32879119260456546</v>
      </c>
      <c r="K15" s="22">
        <f>5000</f>
        <v>5000</v>
      </c>
      <c r="L15" s="12">
        <f t="shared" si="0"/>
        <v>0.11030933384634527</v>
      </c>
      <c r="M15" s="12">
        <f t="shared" si="5"/>
        <v>0.32879119260456546</v>
      </c>
    </row>
    <row r="16" spans="1:13" ht="49.5" hidden="1">
      <c r="A16" s="14" t="s">
        <v>35</v>
      </c>
      <c r="B16" s="13" t="s">
        <v>34</v>
      </c>
      <c r="C16" s="20"/>
      <c r="D16" s="20"/>
      <c r="E16" s="20"/>
      <c r="F16" s="12" t="e">
        <f t="shared" si="1"/>
        <v>#DIV/0!</v>
      </c>
      <c r="G16" s="12" t="e">
        <f t="shared" si="2"/>
        <v>#DIV/0!</v>
      </c>
      <c r="H16" s="22"/>
      <c r="I16" s="12" t="e">
        <f t="shared" si="3"/>
        <v>#DIV/0!</v>
      </c>
      <c r="J16" s="12" t="e">
        <f t="shared" si="4"/>
        <v>#DIV/0!</v>
      </c>
      <c r="K16" s="22"/>
      <c r="L16" s="12" t="e">
        <f t="shared" si="0"/>
        <v>#DIV/0!</v>
      </c>
      <c r="M16" s="12" t="e">
        <f t="shared" si="5"/>
        <v>#DIV/0!</v>
      </c>
    </row>
    <row r="17" spans="1:13" ht="22.5" customHeight="1">
      <c r="A17" s="14" t="s">
        <v>37</v>
      </c>
      <c r="B17" s="13" t="s">
        <v>36</v>
      </c>
      <c r="C17" s="20">
        <f>0</f>
        <v>0</v>
      </c>
      <c r="D17" s="20">
        <f>0</f>
        <v>0</v>
      </c>
      <c r="E17" s="20">
        <f>0</f>
        <v>0</v>
      </c>
      <c r="F17" s="12" t="e">
        <f>E17/C17</f>
        <v>#DIV/0!</v>
      </c>
      <c r="G17" s="12">
        <f>0</f>
        <v>0</v>
      </c>
      <c r="H17" s="22">
        <f>0</f>
        <v>0</v>
      </c>
      <c r="I17" s="12" t="e">
        <f>H17/C17</f>
        <v>#DIV/0!</v>
      </c>
      <c r="J17" s="12">
        <f>0</f>
        <v>0</v>
      </c>
      <c r="K17" s="22">
        <f>0</f>
        <v>0</v>
      </c>
      <c r="L17" s="12" t="e">
        <f>K17/C17</f>
        <v>#DIV/0!</v>
      </c>
      <c r="M17" s="12">
        <f>0</f>
        <v>0</v>
      </c>
    </row>
    <row r="18" spans="1:13" ht="18.75" customHeight="1">
      <c r="A18" s="14" t="s">
        <v>51</v>
      </c>
      <c r="B18" s="13" t="s">
        <v>52</v>
      </c>
      <c r="C18" s="20">
        <f>62749.62</f>
        <v>62749.62</v>
      </c>
      <c r="D18" s="20">
        <f>105800</f>
        <v>105800</v>
      </c>
      <c r="E18" s="20">
        <f>0</f>
        <v>0</v>
      </c>
      <c r="F18" s="12">
        <f t="shared" si="1"/>
        <v>0</v>
      </c>
      <c r="G18" s="12">
        <f t="shared" si="2"/>
        <v>0</v>
      </c>
      <c r="H18" s="22">
        <f>0</f>
        <v>0</v>
      </c>
      <c r="I18" s="12">
        <f t="shared" si="3"/>
        <v>0</v>
      </c>
      <c r="J18" s="12">
        <f t="shared" si="4"/>
        <v>0</v>
      </c>
      <c r="K18" s="22">
        <f>0</f>
        <v>0</v>
      </c>
      <c r="L18" s="12">
        <f t="shared" si="0"/>
        <v>0</v>
      </c>
      <c r="M18" s="12">
        <f t="shared" si="5"/>
        <v>0</v>
      </c>
    </row>
    <row r="19" spans="1:13" ht="33">
      <c r="A19" s="7" t="s">
        <v>6</v>
      </c>
      <c r="B19" s="8" t="s">
        <v>11</v>
      </c>
      <c r="C19" s="19">
        <f>SUM(C20:C25)</f>
        <v>92338241.02</v>
      </c>
      <c r="D19" s="19">
        <f>SUM(D20:D25)</f>
        <v>61963026.33</v>
      </c>
      <c r="E19" s="19">
        <f>SUM(E20:E25)</f>
        <v>51418764.67</v>
      </c>
      <c r="F19" s="9">
        <f t="shared" si="1"/>
        <v>0.5568523301073383</v>
      </c>
      <c r="G19" s="9">
        <f t="shared" si="2"/>
        <v>0.829829782621594</v>
      </c>
      <c r="H19" s="21">
        <f>SUM(H20:H25)</f>
        <v>33575903.33</v>
      </c>
      <c r="I19" s="9">
        <f t="shared" si="3"/>
        <v>0.3636186152032897</v>
      </c>
      <c r="J19" s="9">
        <f t="shared" si="4"/>
        <v>0.5418699717987128</v>
      </c>
      <c r="K19" s="21">
        <f>SUM(K20:K25)</f>
        <v>35319819.82</v>
      </c>
      <c r="L19" s="9">
        <f t="shared" si="0"/>
        <v>0.3825047935703032</v>
      </c>
      <c r="M19" s="9">
        <f t="shared" si="5"/>
        <v>0.5700144410619203</v>
      </c>
    </row>
    <row r="20" spans="1:13" ht="35.25" customHeight="1">
      <c r="A20" s="15" t="s">
        <v>7</v>
      </c>
      <c r="B20" s="16" t="s">
        <v>43</v>
      </c>
      <c r="C20" s="20">
        <f>27115443.89</f>
        <v>27115443.89</v>
      </c>
      <c r="D20" s="20">
        <f>27648278.67</f>
        <v>27648278.67</v>
      </c>
      <c r="E20" s="20">
        <f>27648278.67</f>
        <v>27648278.67</v>
      </c>
      <c r="F20" s="12">
        <f t="shared" si="1"/>
        <v>1.019650601412301</v>
      </c>
      <c r="G20" s="12">
        <f t="shared" si="2"/>
        <v>1</v>
      </c>
      <c r="H20" s="22">
        <f>17790600</f>
        <v>17790600</v>
      </c>
      <c r="I20" s="12">
        <f t="shared" si="3"/>
        <v>0.6561057997859684</v>
      </c>
      <c r="J20" s="12">
        <f t="shared" si="4"/>
        <v>0.6434613963618588</v>
      </c>
      <c r="K20" s="22">
        <f>17790600</f>
        <v>17790600</v>
      </c>
      <c r="L20" s="12">
        <f t="shared" si="0"/>
        <v>0.6561057997859684</v>
      </c>
      <c r="M20" s="12">
        <f t="shared" si="5"/>
        <v>0.6434613963618588</v>
      </c>
    </row>
    <row r="21" spans="1:13" ht="52.5" customHeight="1">
      <c r="A21" s="15" t="s">
        <v>8</v>
      </c>
      <c r="B21" s="13" t="s">
        <v>44</v>
      </c>
      <c r="C21" s="20">
        <f>65411489.46</f>
        <v>65411489.46</v>
      </c>
      <c r="D21" s="20">
        <f>34314747.66</f>
        <v>34314747.66</v>
      </c>
      <c r="E21" s="20">
        <f>23770486</f>
        <v>23770486</v>
      </c>
      <c r="F21" s="12">
        <f t="shared" si="1"/>
        <v>0.3633992467720211</v>
      </c>
      <c r="G21" s="12">
        <f t="shared" si="2"/>
        <v>0.6927192423364014</v>
      </c>
      <c r="H21" s="22">
        <f>15785303.33</f>
        <v>15785303.33</v>
      </c>
      <c r="I21" s="12">
        <f t="shared" si="3"/>
        <v>0.24132309874479962</v>
      </c>
      <c r="J21" s="12">
        <f t="shared" si="4"/>
        <v>0.4600151365356129</v>
      </c>
      <c r="K21" s="22">
        <f>17529219.82</f>
        <v>17529219.82</v>
      </c>
      <c r="L21" s="12">
        <f t="shared" si="0"/>
        <v>0.2679838047522118</v>
      </c>
      <c r="M21" s="12">
        <f t="shared" si="5"/>
        <v>0.5108363317627848</v>
      </c>
    </row>
    <row r="22" spans="1:13" ht="33" hidden="1">
      <c r="A22" s="15" t="s">
        <v>9</v>
      </c>
      <c r="B22" s="13" t="s">
        <v>45</v>
      </c>
      <c r="C22" s="20"/>
      <c r="D22" s="20"/>
      <c r="E22" s="20"/>
      <c r="F22" s="12" t="e">
        <f t="shared" si="1"/>
        <v>#DIV/0!</v>
      </c>
      <c r="G22" s="12">
        <f>0</f>
        <v>0</v>
      </c>
      <c r="H22" s="22"/>
      <c r="I22" s="12" t="e">
        <f t="shared" si="3"/>
        <v>#DIV/0!</v>
      </c>
      <c r="J22" s="12">
        <f>0</f>
        <v>0</v>
      </c>
      <c r="K22" s="22"/>
      <c r="L22" s="12" t="e">
        <f t="shared" si="0"/>
        <v>#DIV/0!</v>
      </c>
      <c r="M22" s="12">
        <f>0</f>
        <v>0</v>
      </c>
    </row>
    <row r="23" spans="1:13" s="31" customFormat="1" ht="22.5" customHeight="1">
      <c r="A23" s="17" t="s">
        <v>10</v>
      </c>
      <c r="B23" s="23" t="s">
        <v>46</v>
      </c>
      <c r="C23" s="24">
        <f>0</f>
        <v>0</v>
      </c>
      <c r="D23" s="24">
        <f>0</f>
        <v>0</v>
      </c>
      <c r="E23" s="24">
        <f>0</f>
        <v>0</v>
      </c>
      <c r="F23" s="25" t="e">
        <f t="shared" si="1"/>
        <v>#DIV/0!</v>
      </c>
      <c r="G23" s="25">
        <f>0</f>
        <v>0</v>
      </c>
      <c r="H23" s="26">
        <f>0</f>
        <v>0</v>
      </c>
      <c r="I23" s="25" t="e">
        <f t="shared" si="3"/>
        <v>#DIV/0!</v>
      </c>
      <c r="J23" s="25">
        <f>0</f>
        <v>0</v>
      </c>
      <c r="K23" s="26">
        <f>0</f>
        <v>0</v>
      </c>
      <c r="L23" s="25" t="e">
        <f t="shared" si="0"/>
        <v>#DIV/0!</v>
      </c>
      <c r="M23" s="25">
        <f>0</f>
        <v>0</v>
      </c>
    </row>
    <row r="24" spans="1:13" ht="49.5" customHeight="1">
      <c r="A24" s="17" t="s">
        <v>41</v>
      </c>
      <c r="B24" s="13" t="s">
        <v>42</v>
      </c>
      <c r="C24" s="20">
        <f>0</f>
        <v>0</v>
      </c>
      <c r="D24" s="20">
        <f>0</f>
        <v>0</v>
      </c>
      <c r="E24" s="20">
        <f>0</f>
        <v>0</v>
      </c>
      <c r="F24" s="12">
        <f>0</f>
        <v>0</v>
      </c>
      <c r="G24" s="12">
        <f>0</f>
        <v>0</v>
      </c>
      <c r="H24" s="22">
        <f>0</f>
        <v>0</v>
      </c>
      <c r="I24" s="12">
        <f>0</f>
        <v>0</v>
      </c>
      <c r="J24" s="12">
        <f>0</f>
        <v>0</v>
      </c>
      <c r="K24" s="22">
        <f>0</f>
        <v>0</v>
      </c>
      <c r="L24" s="12">
        <f>0</f>
        <v>0</v>
      </c>
      <c r="M24" s="12">
        <f>0</f>
        <v>0</v>
      </c>
    </row>
    <row r="25" spans="1:13" ht="86.25" customHeight="1">
      <c r="A25" s="15" t="s">
        <v>40</v>
      </c>
      <c r="B25" s="13" t="s">
        <v>47</v>
      </c>
      <c r="C25" s="20">
        <f>-188692.33</f>
        <v>-188692.33</v>
      </c>
      <c r="D25" s="20">
        <f>0</f>
        <v>0</v>
      </c>
      <c r="E25" s="20">
        <f>0</f>
        <v>0</v>
      </c>
      <c r="F25" s="12">
        <f t="shared" si="1"/>
        <v>0</v>
      </c>
      <c r="G25" s="12" t="e">
        <f t="shared" si="2"/>
        <v>#DIV/0!</v>
      </c>
      <c r="H25" s="22">
        <f>0</f>
        <v>0</v>
      </c>
      <c r="I25" s="12">
        <f t="shared" si="3"/>
        <v>0</v>
      </c>
      <c r="J25" s="12" t="e">
        <f t="shared" si="4"/>
        <v>#DIV/0!</v>
      </c>
      <c r="K25" s="22">
        <f>0</f>
        <v>0</v>
      </c>
      <c r="L25" s="12">
        <f t="shared" si="0"/>
        <v>0</v>
      </c>
      <c r="M25" s="12" t="e">
        <f t="shared" si="5"/>
        <v>#DIV/0!</v>
      </c>
    </row>
    <row r="26" spans="1:13" ht="18" customHeight="1">
      <c r="A26" s="35" t="s">
        <v>12</v>
      </c>
      <c r="B26" s="35"/>
      <c r="C26" s="19">
        <f>C5+C19</f>
        <v>153929395.17</v>
      </c>
      <c r="D26" s="19">
        <f>D5+D19</f>
        <v>120866477.72</v>
      </c>
      <c r="E26" s="19">
        <f>E5+E19</f>
        <v>116610355.41</v>
      </c>
      <c r="F26" s="9">
        <f t="shared" si="1"/>
        <v>0.7575574196287541</v>
      </c>
      <c r="G26" s="9">
        <f t="shared" si="2"/>
        <v>0.9647865777981902</v>
      </c>
      <c r="H26" s="21">
        <f>H5+H19</f>
        <v>102533953.33</v>
      </c>
      <c r="I26" s="9">
        <f t="shared" si="3"/>
        <v>0.6661102852821663</v>
      </c>
      <c r="J26" s="9">
        <f t="shared" si="4"/>
        <v>0.8483241612081289</v>
      </c>
      <c r="K26" s="21">
        <f>K5+K19</f>
        <v>108365619.82</v>
      </c>
      <c r="L26" s="9">
        <f>K26/C26</f>
        <v>0.7039956189025542</v>
      </c>
      <c r="M26" s="9">
        <f t="shared" si="5"/>
        <v>0.8965729941352344</v>
      </c>
    </row>
    <row r="27" spans="1:13" ht="12.75">
      <c r="A27" s="32"/>
      <c r="B27" s="32"/>
      <c r="C27" s="32"/>
      <c r="D27" s="32"/>
      <c r="E27" s="32"/>
      <c r="F27" s="33"/>
      <c r="G27" s="33"/>
      <c r="H27" s="33"/>
      <c r="I27" s="33"/>
      <c r="J27" s="33"/>
      <c r="K27" s="33"/>
      <c r="L27" s="32"/>
      <c r="M27" s="32"/>
    </row>
  </sheetData>
  <sheetProtection/>
  <mergeCells count="2">
    <mergeCell ref="A1:M1"/>
    <mergeCell ref="A26:B26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Жирякова</cp:lastModifiedBy>
  <cp:lastPrinted>2023-09-06T13:03:38Z</cp:lastPrinted>
  <dcterms:created xsi:type="dcterms:W3CDTF">2014-03-24T07:39:29Z</dcterms:created>
  <dcterms:modified xsi:type="dcterms:W3CDTF">2023-10-30T11:21:54Z</dcterms:modified>
  <cp:category/>
  <cp:version/>
  <cp:contentType/>
  <cp:contentStatus/>
</cp:coreProperties>
</file>