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<sst xmlns="http://schemas.openxmlformats.org/spreadsheetml/2006/main" count="61" uniqueCount="60">
  <si>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НАЛОГОВЫЕ И НЕНАЛОГОВЫЕ ДОХОДЫ</t>
  </si>
  <si>
    <t>Акцизы по подакцизным товарам (продукции), производимым на территории Российской Федерации</t>
  </si>
  <si>
    <t>Наименование</t>
  </si>
  <si>
    <t>Код доходов</t>
  </si>
  <si>
    <t>000 1 00 00000 00 0000 000</t>
  </si>
  <si>
    <t>000 1 03 02000 00 0000 000</t>
  </si>
  <si>
    <t>Проект 
на 2020 год</t>
  </si>
  <si>
    <t>Проект 
на 2021 год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</si>
  <si>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</si>
  <si>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</si>
  <si>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</si>
  <si>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</si>
  <si>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</si>
  <si>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000 2 00 00000 00 0000 000</t>
  </si>
  <si>
    <t>ИТОГО:</t>
  </si>
  <si>
    <t>6=5/3</t>
  </si>
  <si>
    <t>7=5/4</t>
  </si>
  <si>
    <t>9=8/3</t>
  </si>
  <si>
    <t>10=8/4</t>
  </si>
  <si>
    <t>12=11/3</t>
  </si>
  <si>
    <t>13=11/4</t>
  </si>
  <si>
    <t>Исполнено 
за 2018 год</t>
  </si>
  <si>
    <t xml:space="preserve">2020 год к исполнению 
за 2018 год </t>
  </si>
  <si>
    <t xml:space="preserve">2020 год к ожидаемому исполнению 
за 2019 год </t>
  </si>
  <si>
    <t xml:space="preserve">2021 год к исполнению 
за 2018 год </t>
  </si>
  <si>
    <t>Проект 
на 2022 год</t>
  </si>
  <si>
    <t xml:space="preserve">2022 год к исполнению 
за 2018 год </t>
  </si>
  <si>
    <t xml:space="preserve">2022 год к ожидаемому исполнению 
за 2019 год </t>
  </si>
  <si>
    <t>000 1 06 01000 00 0000 000</t>
  </si>
  <si>
    <t>Налог на имущество физических лиц</t>
  </si>
  <si>
    <t>(руб.)</t>
  </si>
  <si>
    <t>000 1 01 02000 00 0000 000</t>
  </si>
  <si>
    <t>Налог на доходы физических лиц</t>
  </si>
  <si>
    <t>000 1 05 03000 00 0000 000</t>
  </si>
  <si>
    <t>Единый сельскохозяйственный налог</t>
  </si>
  <si>
    <t xml:space="preserve">000 1 06 06000 00 0000 000
</t>
  </si>
  <si>
    <t>Земельный налог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</si>
  <si>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 </t>
  </si>
  <si>
    <t>000 1 11 05000 00 0000 000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</si>
  <si>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</si>
  <si>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</si>
  <si>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</si>
  <si>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000 1 14 06000 00 0000 000</t>
  </si>
  <si>
    <t>000 1 16 90000 00 0000 000</t>
  </si>
  <si>
    <t>Прочие поступления от денежных взысканий (штрафов) и иных сумм в возмещение ущерба</t>
  </si>
  <si>
    <t>000 1 17 05000 00 0000 000</t>
  </si>
  <si>
    <t>Прочие неналоговые доходы</t>
  </si>
  <si>
    <r>
      <rPr>
        <b/>
        <sz val="14"/>
        <rFont val="Times New Roman"/>
        <family val="1"/>
      </rPr>
      <t>*</t>
    </r>
    <r>
      <rPr>
        <sz val="14"/>
        <rFont val="Times New Roman"/>
        <family val="1"/>
      </rPr>
      <t xml:space="preserve"> с 2019 года КБК доходов изменены в соответствии с Приказом Минфина России от 08.06.2018 № 132н "О Порядке формирования и применения кодов бюджетной классификации Российской Федерации, их структуре и принципах назначения"</t>
    </r>
  </si>
  <si>
    <t>000 2 02 10000 00 0000 151 / 000 2 02 10000 00 0000 150*</t>
  </si>
  <si>
    <t>000 2 02 20000 00 0000 151 / 000 2 02 20000 00 0000 150*</t>
  </si>
  <si>
    <t>000 2 02 30000 00 0000 151 / 000 2 02 30000 00 0000 150*</t>
  </si>
  <si>
    <t>000 2 02 40000 00 0000 151 / 000 2 02 40000 00 0000 150*</t>
  </si>
  <si>
    <t>Доходы от компенсации затрат государства</t>
  </si>
  <si>
    <t>000 1 13 02000 00 0000 000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</si>
  <si>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</si>
  <si>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00 0000 151 / 000 2 19 00000 00 0000 150*</t>
  </si>
  <si>
    <t>Сведения о доходах бюджета Южского городского поселения по видам доходов на 2020 год и на плановый период 2021 и 2022 годов в сравнении с исполнением за 2018 год и ожидаемым исполнением за 2019 год</t>
  </si>
  <si>
    <t xml:space="preserve">Ожидаемое исполнение за 2019 год </t>
  </si>
  <si>
    <t>Прочие безвозмездные поступления в бюджеты городских поселений</t>
  </si>
  <si>
    <t>000 2 07 05000 00 0000 150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</si>
</sst>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0.000%"/>
    <numFmt numFmtId="185" formatCode="0.0%"/>
    <numFmt numFmtId="186" formatCode="#,##0.0"/>
    <numFmt numFmtId="187" formatCode="#,##0.0_ ;\-#,##0.0\ "/>
    <numFmt numFmtId="188" formatCode="0.0_ ;\-0.0\ "/>
    <numFmt numFmtId="189" formatCode="#,##0.00_ ;\-#,##0.00\ 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name val="Arial Cyr"/>
      <family val="0"/>
    </font>
    <font>
      <sz val="10"/>
      <color rgb="FF000000"/>
      <name val="Arial Cyr"/>
      <family val="0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4" fontId="31" fillId="16" borderId="1">
      <alignment horizontal="right" vertical="top" shrinkToFit="1"/>
      <protection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2" applyNumberFormat="0" applyAlignment="0" applyProtection="0"/>
    <xf numFmtId="0" fontId="4" fillId="21" borderId="3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2" fillId="0" borderId="11" xfId="0" applyFont="1" applyFill="1" applyBorder="1" applyAlignment="1">
      <alignment horizontal="center" vertical="top" wrapText="1"/>
    </xf>
    <xf numFmtId="4" fontId="23" fillId="0" borderId="11" xfId="0" applyNumberFormat="1" applyFont="1" applyFill="1" applyBorder="1" applyAlignment="1">
      <alignment horizontal="center" vertical="top"/>
    </xf>
    <xf numFmtId="0" fontId="32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horizontal="center" wrapText="1"/>
    </xf>
    <xf numFmtId="0" fontId="33" fillId="0" borderId="12" xfId="0" applyNumberFormat="1" applyFont="1" applyFill="1" applyBorder="1" applyAlignment="1">
      <alignment horizontal="center" wrapText="1"/>
    </xf>
    <xf numFmtId="0" fontId="34" fillId="0" borderId="12" xfId="0" applyNumberFormat="1" applyFont="1" applyFill="1" applyBorder="1" applyAlignment="1">
      <alignment horizontal="right" wrapText="1"/>
    </xf>
    <xf numFmtId="49" fontId="0" fillId="0" borderId="0" xfId="0" applyNumberFormat="1" applyFill="1" applyAlignment="1">
      <alignment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wrapText="1"/>
    </xf>
    <xf numFmtId="0" fontId="23" fillId="0" borderId="11" xfId="0" applyNumberFormat="1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center" vertical="top"/>
    </xf>
    <xf numFmtId="4" fontId="22" fillId="0" borderId="11" xfId="0" applyNumberFormat="1" applyFont="1" applyFill="1" applyBorder="1" applyAlignment="1">
      <alignment horizontal="center" vertical="top"/>
    </xf>
    <xf numFmtId="185" fontId="22" fillId="0" borderId="11" xfId="0" applyNumberFormat="1" applyFont="1" applyFill="1" applyBorder="1" applyAlignment="1">
      <alignment horizontal="center" vertical="top"/>
    </xf>
    <xf numFmtId="189" fontId="22" fillId="0" borderId="11" xfId="63" applyNumberFormat="1" applyFont="1" applyFill="1" applyBorder="1" applyAlignment="1">
      <alignment horizontal="center" vertical="top"/>
    </xf>
    <xf numFmtId="49" fontId="23" fillId="0" borderId="11" xfId="0" applyNumberFormat="1" applyFont="1" applyFill="1" applyBorder="1" applyAlignment="1">
      <alignment horizontal="justify" vertical="top" wrapText="1"/>
    </xf>
    <xf numFmtId="0" fontId="23" fillId="0" borderId="11" xfId="0" applyFont="1" applyFill="1" applyBorder="1" applyAlignment="1">
      <alignment horizontal="center" vertical="top"/>
    </xf>
    <xf numFmtId="185" fontId="23" fillId="0" borderId="11" xfId="0" applyNumberFormat="1" applyFont="1" applyFill="1" applyBorder="1" applyAlignment="1">
      <alignment horizontal="center" vertical="top"/>
    </xf>
    <xf numFmtId="189" fontId="23" fillId="0" borderId="11" xfId="63" applyNumberFormat="1" applyFont="1" applyFill="1" applyBorder="1" applyAlignment="1">
      <alignment horizontal="center" vertical="top"/>
    </xf>
    <xf numFmtId="0" fontId="23" fillId="0" borderId="11" xfId="0" applyFont="1" applyFill="1" applyBorder="1" applyAlignment="1">
      <alignment horizontal="center" vertical="top" wrapText="1"/>
    </xf>
    <xf numFmtId="2" fontId="23" fillId="0" borderId="11" xfId="0" applyNumberFormat="1" applyFont="1" applyFill="1" applyBorder="1" applyAlignment="1">
      <alignment horizontal="justify" vertical="top" wrapText="1"/>
    </xf>
    <xf numFmtId="0" fontId="23" fillId="0" borderId="11" xfId="0" applyFont="1" applyFill="1" applyBorder="1" applyAlignment="1">
      <alignment horizontal="justify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justify" vertical="center" wrapText="1"/>
    </xf>
    <xf numFmtId="0" fontId="35" fillId="0" borderId="11" xfId="0" applyFont="1" applyFill="1" applyBorder="1" applyAlignment="1">
      <alignment horizontal="center" vertical="top" wrapText="1"/>
    </xf>
    <xf numFmtId="0" fontId="36" fillId="0" borderId="11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9" fontId="20" fillId="0" borderId="0" xfId="0" applyNumberFormat="1" applyFont="1" applyFill="1" applyAlignment="1">
      <alignment horizontal="justify" vertical="top" wrapText="1"/>
    </xf>
    <xf numFmtId="49" fontId="30" fillId="0" borderId="0" xfId="0" applyNumberFormat="1" applyFont="1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39.625" style="8" customWidth="1"/>
    <col min="2" max="2" width="34.125" style="8" customWidth="1"/>
    <col min="3" max="3" width="17.75390625" style="8" customWidth="1"/>
    <col min="4" max="4" width="17.125" style="8" customWidth="1"/>
    <col min="5" max="5" width="18.375" style="8" customWidth="1"/>
    <col min="6" max="6" width="14.875" style="8" customWidth="1"/>
    <col min="7" max="7" width="15.875" style="8" customWidth="1"/>
    <col min="8" max="8" width="17.00390625" style="8" customWidth="1"/>
    <col min="9" max="9" width="15.00390625" style="8" customWidth="1"/>
    <col min="10" max="10" width="15.375" style="8" customWidth="1"/>
    <col min="11" max="11" width="17.75390625" style="8" customWidth="1"/>
    <col min="12" max="12" width="16.125" style="8" customWidth="1"/>
    <col min="13" max="13" width="15.375" style="8" customWidth="1"/>
    <col min="14" max="16384" width="9.125" style="8" customWidth="1"/>
  </cols>
  <sheetData>
    <row r="1" spans="1:13" s="4" customFormat="1" ht="26.25" customHeight="1">
      <c r="A1" s="3" t="s">
        <v>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1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30</v>
      </c>
    </row>
    <row r="3" spans="1:13" s="32" customFormat="1" ht="68.25" customHeight="1">
      <c r="A3" s="9" t="s">
        <v>2</v>
      </c>
      <c r="B3" s="10" t="s">
        <v>3</v>
      </c>
      <c r="C3" s="1" t="s">
        <v>21</v>
      </c>
      <c r="D3" s="1" t="s">
        <v>57</v>
      </c>
      <c r="E3" s="1" t="s">
        <v>6</v>
      </c>
      <c r="F3" s="1" t="s">
        <v>22</v>
      </c>
      <c r="G3" s="1" t="s">
        <v>23</v>
      </c>
      <c r="H3" s="1" t="s">
        <v>7</v>
      </c>
      <c r="I3" s="1" t="s">
        <v>24</v>
      </c>
      <c r="J3" s="1" t="s">
        <v>23</v>
      </c>
      <c r="K3" s="1" t="s">
        <v>25</v>
      </c>
      <c r="L3" s="1" t="s">
        <v>26</v>
      </c>
      <c r="M3" s="1" t="s">
        <v>27</v>
      </c>
    </row>
    <row r="4" spans="1:13" ht="16.5">
      <c r="A4" s="11">
        <v>1</v>
      </c>
      <c r="B4" s="12">
        <v>2</v>
      </c>
      <c r="C4" s="11">
        <v>3</v>
      </c>
      <c r="D4" s="11">
        <v>4</v>
      </c>
      <c r="E4" s="11">
        <v>5</v>
      </c>
      <c r="F4" s="11" t="s">
        <v>15</v>
      </c>
      <c r="G4" s="11" t="s">
        <v>16</v>
      </c>
      <c r="H4" s="11">
        <v>8</v>
      </c>
      <c r="I4" s="11" t="s">
        <v>17</v>
      </c>
      <c r="J4" s="11" t="s">
        <v>18</v>
      </c>
      <c r="K4" s="11">
        <v>11</v>
      </c>
      <c r="L4" s="11" t="s">
        <v>19</v>
      </c>
      <c r="M4" s="11" t="s">
        <v>20</v>
      </c>
    </row>
    <row r="5" spans="1:13" ht="33">
      <c r="A5" s="13" t="s">
        <v>0</v>
      </c>
      <c r="B5" s="14" t="s">
        <v>4</v>
      </c>
      <c r="C5" s="15">
        <f>SUM(C6:C16)</f>
        <v>47191784.269999996</v>
      </c>
      <c r="D5" s="15">
        <f>SUM(D6:D16)</f>
        <v>46011690.36</v>
      </c>
      <c r="E5" s="15">
        <f>SUM(E6:E16)</f>
        <v>46506148.39</v>
      </c>
      <c r="F5" s="16">
        <f>E5/C5</f>
        <v>0.9854712872037802</v>
      </c>
      <c r="G5" s="16">
        <f>E5/D5</f>
        <v>1.010746356548332</v>
      </c>
      <c r="H5" s="17">
        <f>SUM(H6:H16)</f>
        <v>46845160.82</v>
      </c>
      <c r="I5" s="16">
        <f>H5/C5</f>
        <v>0.9926550043537907</v>
      </c>
      <c r="J5" s="16">
        <f>H5/D5</f>
        <v>1.0181143195018232</v>
      </c>
      <c r="K5" s="17">
        <f>SUM(K6:K16)</f>
        <v>47097160.82</v>
      </c>
      <c r="L5" s="16">
        <f aca="true" t="shared" si="0" ref="L5:L23">K5/C5</f>
        <v>0.9979949168808998</v>
      </c>
      <c r="M5" s="16">
        <f>K5/D5</f>
        <v>1.0235911884894289</v>
      </c>
    </row>
    <row r="6" spans="1:13" ht="18.75" customHeight="1">
      <c r="A6" s="18" t="s">
        <v>32</v>
      </c>
      <c r="B6" s="19" t="s">
        <v>31</v>
      </c>
      <c r="C6" s="2">
        <f>35849785.83</f>
        <v>35849785.83</v>
      </c>
      <c r="D6" s="2">
        <f>37404500</f>
        <v>37404500</v>
      </c>
      <c r="E6" s="2">
        <f>38294000</f>
        <v>38294000</v>
      </c>
      <c r="F6" s="20">
        <f aca="true" t="shared" si="1" ref="F6:F24">E6/C6</f>
        <v>1.068179324183148</v>
      </c>
      <c r="G6" s="20">
        <f aca="true" t="shared" si="2" ref="G6:G24">E6/D6</f>
        <v>1.0237805611624269</v>
      </c>
      <c r="H6" s="21">
        <f>39198500</f>
        <v>39198500</v>
      </c>
      <c r="I6" s="20">
        <f aca="true" t="shared" si="3" ref="I6:I24">H6/C6</f>
        <v>1.093409600433309</v>
      </c>
      <c r="J6" s="20">
        <f aca="true" t="shared" si="4" ref="J6:J24">H6/D6</f>
        <v>1.0479621435923485</v>
      </c>
      <c r="K6" s="21">
        <f>39450500</f>
        <v>39450500</v>
      </c>
      <c r="L6" s="20">
        <f t="shared" si="0"/>
        <v>1.1004389311298712</v>
      </c>
      <c r="M6" s="20">
        <f aca="true" t="shared" si="5" ref="M6:M24">K6/D6</f>
        <v>1.054699300886257</v>
      </c>
    </row>
    <row r="7" spans="1:13" ht="67.5" customHeight="1">
      <c r="A7" s="18" t="s">
        <v>1</v>
      </c>
      <c r="B7" s="19" t="s">
        <v>5</v>
      </c>
      <c r="C7" s="2">
        <f>1840955.42</f>
        <v>1840955.42</v>
      </c>
      <c r="D7" s="2">
        <f>1728786.46</f>
        <v>1728786.46</v>
      </c>
      <c r="E7" s="2">
        <f>2058090.2</f>
        <v>2058090.2</v>
      </c>
      <c r="F7" s="20">
        <f t="shared" si="1"/>
        <v>1.1179467887386432</v>
      </c>
      <c r="G7" s="20">
        <f t="shared" si="2"/>
        <v>1.1904826001471576</v>
      </c>
      <c r="H7" s="21">
        <f>2316660.82</f>
        <v>2316660.82</v>
      </c>
      <c r="I7" s="20">
        <f t="shared" si="3"/>
        <v>1.258401368567632</v>
      </c>
      <c r="J7" s="20">
        <f t="shared" si="4"/>
        <v>1.3400503032630182</v>
      </c>
      <c r="K7" s="21">
        <f>2316660.82</f>
        <v>2316660.82</v>
      </c>
      <c r="L7" s="20">
        <f t="shared" si="0"/>
        <v>1.258401368567632</v>
      </c>
      <c r="M7" s="20">
        <f t="shared" si="5"/>
        <v>1.3400503032630182</v>
      </c>
    </row>
    <row r="8" spans="1:13" ht="33">
      <c r="A8" s="18" t="s">
        <v>34</v>
      </c>
      <c r="B8" s="19" t="s">
        <v>33</v>
      </c>
      <c r="C8" s="2">
        <f>5750</f>
        <v>5750</v>
      </c>
      <c r="D8" s="2">
        <f>325</f>
        <v>325</v>
      </c>
      <c r="E8" s="2">
        <f>0</f>
        <v>0</v>
      </c>
      <c r="F8" s="20">
        <f t="shared" si="1"/>
        <v>0</v>
      </c>
      <c r="G8" s="20">
        <f t="shared" si="2"/>
        <v>0</v>
      </c>
      <c r="H8" s="21">
        <f>0</f>
        <v>0</v>
      </c>
      <c r="I8" s="20">
        <f t="shared" si="3"/>
        <v>0</v>
      </c>
      <c r="J8" s="20">
        <f t="shared" si="4"/>
        <v>0</v>
      </c>
      <c r="K8" s="21">
        <f>0</f>
        <v>0</v>
      </c>
      <c r="L8" s="20">
        <f t="shared" si="0"/>
        <v>0</v>
      </c>
      <c r="M8" s="20">
        <f t="shared" si="5"/>
        <v>0</v>
      </c>
    </row>
    <row r="9" spans="1:13" ht="16.5">
      <c r="A9" s="18" t="s">
        <v>29</v>
      </c>
      <c r="B9" s="19" t="s">
        <v>28</v>
      </c>
      <c r="C9" s="2">
        <f>1253195.41</f>
        <v>1253195.41</v>
      </c>
      <c r="D9" s="2">
        <f>1250000</f>
        <v>1250000</v>
      </c>
      <c r="E9" s="2">
        <f>1250000</f>
        <v>1250000</v>
      </c>
      <c r="F9" s="20">
        <f t="shared" si="1"/>
        <v>0.9974501901503134</v>
      </c>
      <c r="G9" s="20">
        <f t="shared" si="2"/>
        <v>1</v>
      </c>
      <c r="H9" s="21">
        <f>1250000</f>
        <v>1250000</v>
      </c>
      <c r="I9" s="20">
        <f t="shared" si="3"/>
        <v>0.9974501901503134</v>
      </c>
      <c r="J9" s="20">
        <f t="shared" si="4"/>
        <v>1</v>
      </c>
      <c r="K9" s="21">
        <f>1250000</f>
        <v>1250000</v>
      </c>
      <c r="L9" s="20">
        <f t="shared" si="0"/>
        <v>0.9974501901503134</v>
      </c>
      <c r="M9" s="20">
        <f t="shared" si="5"/>
        <v>1</v>
      </c>
    </row>
    <row r="10" spans="1:13" ht="18.75" customHeight="1">
      <c r="A10" s="18" t="s">
        <v>36</v>
      </c>
      <c r="B10" s="22" t="s">
        <v>35</v>
      </c>
      <c r="C10" s="2">
        <f>2709048.18</f>
        <v>2709048.18</v>
      </c>
      <c r="D10" s="2">
        <f>2750000</f>
        <v>2750000</v>
      </c>
      <c r="E10" s="2">
        <f>2750000</f>
        <v>2750000</v>
      </c>
      <c r="F10" s="20">
        <f t="shared" si="1"/>
        <v>1.015116682051775</v>
      </c>
      <c r="G10" s="20">
        <f t="shared" si="2"/>
        <v>1</v>
      </c>
      <c r="H10" s="21">
        <f>2750000</f>
        <v>2750000</v>
      </c>
      <c r="I10" s="20">
        <f t="shared" si="3"/>
        <v>1.015116682051775</v>
      </c>
      <c r="J10" s="20">
        <f t="shared" si="4"/>
        <v>1</v>
      </c>
      <c r="K10" s="21">
        <f>2750000</f>
        <v>2750000</v>
      </c>
      <c r="L10" s="20">
        <f t="shared" si="0"/>
        <v>1.015116682051775</v>
      </c>
      <c r="M10" s="20">
        <f t="shared" si="5"/>
        <v>1</v>
      </c>
    </row>
    <row r="11" spans="1:13" ht="184.5" customHeight="1">
      <c r="A11" s="23" t="s">
        <v>37</v>
      </c>
      <c r="B11" s="22" t="s">
        <v>38</v>
      </c>
      <c r="C11" s="2">
        <f>4134303.91</f>
        <v>4134303.91</v>
      </c>
      <c r="D11" s="2">
        <f>2750000</f>
        <v>2750000</v>
      </c>
      <c r="E11" s="2">
        <f>2114058.19</f>
        <v>2114058.19</v>
      </c>
      <c r="F11" s="20">
        <f t="shared" si="1"/>
        <v>0.5113456185179187</v>
      </c>
      <c r="G11" s="20">
        <f t="shared" si="2"/>
        <v>0.7687484327272727</v>
      </c>
      <c r="H11" s="21">
        <f>1290000</f>
        <v>1290000</v>
      </c>
      <c r="I11" s="20">
        <f t="shared" si="3"/>
        <v>0.3120235057901198</v>
      </c>
      <c r="J11" s="20">
        <f t="shared" si="4"/>
        <v>0.4690909090909091</v>
      </c>
      <c r="K11" s="21">
        <f>1290000</f>
        <v>1290000</v>
      </c>
      <c r="L11" s="20">
        <f t="shared" si="0"/>
        <v>0.3120235057901198</v>
      </c>
      <c r="M11" s="20">
        <f t="shared" si="5"/>
        <v>0.4690909090909091</v>
      </c>
    </row>
    <row r="12" spans="1:13" ht="33">
      <c r="A12" s="18" t="s">
        <v>52</v>
      </c>
      <c r="B12" s="22" t="s">
        <v>53</v>
      </c>
      <c r="C12" s="2">
        <f>40000</f>
        <v>40000</v>
      </c>
      <c r="D12" s="2">
        <f>0</f>
        <v>0</v>
      </c>
      <c r="E12" s="2">
        <f>0</f>
        <v>0</v>
      </c>
      <c r="F12" s="20">
        <f t="shared" si="1"/>
        <v>0</v>
      </c>
      <c r="G12" s="20" t="e">
        <f t="shared" si="2"/>
        <v>#DIV/0!</v>
      </c>
      <c r="H12" s="21">
        <f>0</f>
        <v>0</v>
      </c>
      <c r="I12" s="20">
        <f t="shared" si="3"/>
        <v>0</v>
      </c>
      <c r="J12" s="20" t="e">
        <f t="shared" si="4"/>
        <v>#DIV/0!</v>
      </c>
      <c r="K12" s="21">
        <f>0</f>
        <v>0</v>
      </c>
      <c r="L12" s="20">
        <f t="shared" si="0"/>
        <v>0</v>
      </c>
      <c r="M12" s="20" t="e">
        <f t="shared" si="5"/>
        <v>#DIV/0!</v>
      </c>
    </row>
    <row r="13" spans="1:13" ht="167.25" customHeight="1">
      <c r="A13" s="23" t="s">
        <v>40</v>
      </c>
      <c r="B13" s="22" t="s">
        <v>39</v>
      </c>
      <c r="C13" s="2">
        <f>1127930</f>
        <v>1127930</v>
      </c>
      <c r="D13" s="2">
        <f>0</f>
        <v>0</v>
      </c>
      <c r="E13" s="2">
        <f>0</f>
        <v>0</v>
      </c>
      <c r="F13" s="20">
        <f t="shared" si="1"/>
        <v>0</v>
      </c>
      <c r="G13" s="20" t="e">
        <f t="shared" si="2"/>
        <v>#DIV/0!</v>
      </c>
      <c r="H13" s="21">
        <f>0</f>
        <v>0</v>
      </c>
      <c r="I13" s="20">
        <f t="shared" si="3"/>
        <v>0</v>
      </c>
      <c r="J13" s="20" t="e">
        <f t="shared" si="4"/>
        <v>#DIV/0!</v>
      </c>
      <c r="K13" s="21">
        <f>0</f>
        <v>0</v>
      </c>
      <c r="L13" s="20">
        <f t="shared" si="0"/>
        <v>0</v>
      </c>
      <c r="M13" s="20" t="e">
        <f t="shared" si="5"/>
        <v>#DIV/0!</v>
      </c>
    </row>
    <row r="14" spans="1:13" ht="66">
      <c r="A14" s="23" t="s">
        <v>41</v>
      </c>
      <c r="B14" s="22" t="s">
        <v>42</v>
      </c>
      <c r="C14" s="2">
        <f>180619.62</f>
        <v>180619.62</v>
      </c>
      <c r="D14" s="2">
        <f>100000</f>
        <v>100000</v>
      </c>
      <c r="E14" s="2">
        <f>40000</f>
        <v>40000</v>
      </c>
      <c r="F14" s="20">
        <f t="shared" si="1"/>
        <v>0.2214598834833115</v>
      </c>
      <c r="G14" s="20">
        <f t="shared" si="2"/>
        <v>0.4</v>
      </c>
      <c r="H14" s="21">
        <f>40000</f>
        <v>40000</v>
      </c>
      <c r="I14" s="20">
        <f t="shared" si="3"/>
        <v>0.2214598834833115</v>
      </c>
      <c r="J14" s="20">
        <f t="shared" si="4"/>
        <v>0.4</v>
      </c>
      <c r="K14" s="21">
        <f>40000</f>
        <v>40000</v>
      </c>
      <c r="L14" s="20">
        <f t="shared" si="0"/>
        <v>0.2214598834833115</v>
      </c>
      <c r="M14" s="20">
        <f t="shared" si="5"/>
        <v>0.4</v>
      </c>
    </row>
    <row r="15" spans="1:13" ht="49.5">
      <c r="A15" s="23" t="s">
        <v>44</v>
      </c>
      <c r="B15" s="22" t="s">
        <v>43</v>
      </c>
      <c r="C15" s="2">
        <f>50195.9</f>
        <v>50195.9</v>
      </c>
      <c r="D15" s="2">
        <f>22492.54</f>
        <v>22492.54</v>
      </c>
      <c r="E15" s="2">
        <f>0</f>
        <v>0</v>
      </c>
      <c r="F15" s="20">
        <f t="shared" si="1"/>
        <v>0</v>
      </c>
      <c r="G15" s="20">
        <f t="shared" si="2"/>
        <v>0</v>
      </c>
      <c r="H15" s="21">
        <f>0</f>
        <v>0</v>
      </c>
      <c r="I15" s="20">
        <f t="shared" si="3"/>
        <v>0</v>
      </c>
      <c r="J15" s="20">
        <f t="shared" si="4"/>
        <v>0</v>
      </c>
      <c r="K15" s="21">
        <f>0</f>
        <v>0</v>
      </c>
      <c r="L15" s="20">
        <f t="shared" si="0"/>
        <v>0</v>
      </c>
      <c r="M15" s="20">
        <f t="shared" si="5"/>
        <v>0</v>
      </c>
    </row>
    <row r="16" spans="1:13" ht="16.5">
      <c r="A16" s="23" t="s">
        <v>46</v>
      </c>
      <c r="B16" s="22" t="s">
        <v>45</v>
      </c>
      <c r="C16" s="2">
        <f>0</f>
        <v>0</v>
      </c>
      <c r="D16" s="2">
        <f>5586.36</f>
        <v>5586.36</v>
      </c>
      <c r="E16" s="2">
        <f>0</f>
        <v>0</v>
      </c>
      <c r="F16" s="20" t="e">
        <f t="shared" si="1"/>
        <v>#DIV/0!</v>
      </c>
      <c r="G16" s="20">
        <f t="shared" si="2"/>
        <v>0</v>
      </c>
      <c r="H16" s="21">
        <f>0</f>
        <v>0</v>
      </c>
      <c r="I16" s="20" t="e">
        <f t="shared" si="3"/>
        <v>#DIV/0!</v>
      </c>
      <c r="J16" s="20">
        <f t="shared" si="4"/>
        <v>0</v>
      </c>
      <c r="K16" s="21">
        <f>0</f>
        <v>0</v>
      </c>
      <c r="L16" s="20" t="e">
        <f t="shared" si="0"/>
        <v>#DIV/0!</v>
      </c>
      <c r="M16" s="20">
        <f t="shared" si="5"/>
        <v>0</v>
      </c>
    </row>
    <row r="17" spans="1:13" ht="33">
      <c r="A17" s="13" t="s">
        <v>8</v>
      </c>
      <c r="B17" s="14" t="s">
        <v>13</v>
      </c>
      <c r="C17" s="15">
        <f>SUM(C18:C23)</f>
        <v>38979861.71</v>
      </c>
      <c r="D17" s="15">
        <f>SUM(D18:D23)</f>
        <v>46600804.1</v>
      </c>
      <c r="E17" s="15">
        <f>SUM(E18:E23)</f>
        <v>28530459.43</v>
      </c>
      <c r="F17" s="16">
        <f t="shared" si="1"/>
        <v>0.7319281849242866</v>
      </c>
      <c r="G17" s="16">
        <f t="shared" si="2"/>
        <v>0.6122310543993381</v>
      </c>
      <c r="H17" s="17">
        <f>SUM(H18:H23)</f>
        <v>21537777.14</v>
      </c>
      <c r="I17" s="16">
        <f t="shared" si="3"/>
        <v>0.5525360069318728</v>
      </c>
      <c r="J17" s="16">
        <f t="shared" si="4"/>
        <v>0.4621760837813526</v>
      </c>
      <c r="K17" s="17">
        <f>SUM(K18:K23)</f>
        <v>21534400</v>
      </c>
      <c r="L17" s="16">
        <f t="shared" si="0"/>
        <v>0.55244936886155</v>
      </c>
      <c r="M17" s="16">
        <f t="shared" si="5"/>
        <v>0.46210361421639073</v>
      </c>
    </row>
    <row r="18" spans="1:13" ht="35.25" customHeight="1">
      <c r="A18" s="24" t="s">
        <v>9</v>
      </c>
      <c r="B18" s="25" t="s">
        <v>48</v>
      </c>
      <c r="C18" s="2">
        <f>23043100</f>
        <v>23043100</v>
      </c>
      <c r="D18" s="2">
        <f>23704700</f>
        <v>23704700</v>
      </c>
      <c r="E18" s="2">
        <f>23826990</f>
        <v>23826990</v>
      </c>
      <c r="F18" s="20">
        <f t="shared" si="1"/>
        <v>1.034018426340206</v>
      </c>
      <c r="G18" s="20">
        <f t="shared" si="2"/>
        <v>1.0051588925402979</v>
      </c>
      <c r="H18" s="21">
        <f>21534400</f>
        <v>21534400</v>
      </c>
      <c r="I18" s="20">
        <f t="shared" si="3"/>
        <v>0.9345270384627068</v>
      </c>
      <c r="J18" s="20">
        <f t="shared" si="4"/>
        <v>0.9084443169498032</v>
      </c>
      <c r="K18" s="21">
        <f>21534400</f>
        <v>21534400</v>
      </c>
      <c r="L18" s="20">
        <f t="shared" si="0"/>
        <v>0.9345270384627068</v>
      </c>
      <c r="M18" s="20">
        <f t="shared" si="5"/>
        <v>0.9084443169498032</v>
      </c>
    </row>
    <row r="19" spans="1:13" ht="52.5" customHeight="1">
      <c r="A19" s="24" t="s">
        <v>10</v>
      </c>
      <c r="B19" s="22" t="s">
        <v>49</v>
      </c>
      <c r="C19" s="2">
        <f>16471230.19</f>
        <v>16471230.19</v>
      </c>
      <c r="D19" s="2">
        <f>18855924.63</f>
        <v>18855924.63</v>
      </c>
      <c r="E19" s="2">
        <f>4700258</f>
        <v>4700258</v>
      </c>
      <c r="F19" s="20">
        <f t="shared" si="1"/>
        <v>0.2853616849367825</v>
      </c>
      <c r="G19" s="20">
        <f t="shared" si="2"/>
        <v>0.24927220978184406</v>
      </c>
      <c r="H19" s="21">
        <f>0</f>
        <v>0</v>
      </c>
      <c r="I19" s="20">
        <f t="shared" si="3"/>
        <v>0</v>
      </c>
      <c r="J19" s="20">
        <f t="shared" si="4"/>
        <v>0</v>
      </c>
      <c r="K19" s="21">
        <f>0</f>
        <v>0</v>
      </c>
      <c r="L19" s="20">
        <f t="shared" si="0"/>
        <v>0</v>
      </c>
      <c r="M19" s="20">
        <f t="shared" si="5"/>
        <v>0</v>
      </c>
    </row>
    <row r="20" spans="1:13" ht="33">
      <c r="A20" s="24" t="s">
        <v>11</v>
      </c>
      <c r="B20" s="22" t="s">
        <v>50</v>
      </c>
      <c r="C20" s="2">
        <f>24530</f>
        <v>24530</v>
      </c>
      <c r="D20" s="2">
        <f>3072</f>
        <v>3072</v>
      </c>
      <c r="E20" s="2">
        <f>3211.43</f>
        <v>3211.43</v>
      </c>
      <c r="F20" s="20">
        <f t="shared" si="1"/>
        <v>0.13091846718304118</v>
      </c>
      <c r="G20" s="20">
        <f t="shared" si="2"/>
        <v>1.0453873697916667</v>
      </c>
      <c r="H20" s="21">
        <f>3377.14</f>
        <v>3377.14</v>
      </c>
      <c r="I20" s="20">
        <f t="shared" si="3"/>
        <v>0.1376738687321647</v>
      </c>
      <c r="J20" s="20">
        <f t="shared" si="4"/>
        <v>1.0993294270833334</v>
      </c>
      <c r="K20" s="21">
        <f>0</f>
        <v>0</v>
      </c>
      <c r="L20" s="20">
        <f t="shared" si="0"/>
        <v>0</v>
      </c>
      <c r="M20" s="20">
        <f t="shared" si="5"/>
        <v>0</v>
      </c>
    </row>
    <row r="21" spans="1:13" ht="33">
      <c r="A21" s="26" t="s">
        <v>12</v>
      </c>
      <c r="B21" s="22" t="s">
        <v>51</v>
      </c>
      <c r="C21" s="2">
        <f>0</f>
        <v>0</v>
      </c>
      <c r="D21" s="2">
        <f>4200000</f>
        <v>4200000</v>
      </c>
      <c r="E21" s="2">
        <f>0</f>
        <v>0</v>
      </c>
      <c r="F21" s="20" t="e">
        <f t="shared" si="1"/>
        <v>#DIV/0!</v>
      </c>
      <c r="G21" s="20">
        <f t="shared" si="2"/>
        <v>0</v>
      </c>
      <c r="H21" s="21">
        <f>0</f>
        <v>0</v>
      </c>
      <c r="I21" s="20" t="e">
        <f t="shared" si="3"/>
        <v>#DIV/0!</v>
      </c>
      <c r="J21" s="20">
        <f t="shared" si="4"/>
        <v>0</v>
      </c>
      <c r="K21" s="21">
        <f>0</f>
        <v>0</v>
      </c>
      <c r="L21" s="20" t="e">
        <f t="shared" si="0"/>
        <v>#DIV/0!</v>
      </c>
      <c r="M21" s="20">
        <f t="shared" si="5"/>
        <v>0</v>
      </c>
    </row>
    <row r="22" spans="1:13" ht="50.25" customHeight="1">
      <c r="A22" s="26" t="s">
        <v>58</v>
      </c>
      <c r="B22" s="22" t="s">
        <v>59</v>
      </c>
      <c r="C22" s="2">
        <f>0</f>
        <v>0</v>
      </c>
      <c r="D22" s="2">
        <f>18279.95</f>
        <v>18279.95</v>
      </c>
      <c r="E22" s="2">
        <f>0</f>
        <v>0</v>
      </c>
      <c r="F22" s="20" t="e">
        <f t="shared" si="1"/>
        <v>#DIV/0!</v>
      </c>
      <c r="G22" s="20">
        <f t="shared" si="2"/>
        <v>0</v>
      </c>
      <c r="H22" s="21">
        <f>0</f>
        <v>0</v>
      </c>
      <c r="I22" s="20" t="e">
        <f t="shared" si="3"/>
        <v>#DIV/0!</v>
      </c>
      <c r="J22" s="20">
        <f t="shared" si="4"/>
        <v>0</v>
      </c>
      <c r="K22" s="21">
        <f>0</f>
        <v>0</v>
      </c>
      <c r="L22" s="20" t="e">
        <f t="shared" si="0"/>
        <v>#DIV/0!</v>
      </c>
      <c r="M22" s="20">
        <f t="shared" si="5"/>
        <v>0</v>
      </c>
    </row>
    <row r="23" spans="1:13" ht="84.75" customHeight="1">
      <c r="A23" s="24" t="s">
        <v>54</v>
      </c>
      <c r="B23" s="27" t="s">
        <v>55</v>
      </c>
      <c r="C23" s="2">
        <f>-558998.48</f>
        <v>-558998.48</v>
      </c>
      <c r="D23" s="2">
        <f>-181172.48</f>
        <v>-181172.48</v>
      </c>
      <c r="E23" s="2">
        <f>0</f>
        <v>0</v>
      </c>
      <c r="F23" s="20">
        <f t="shared" si="1"/>
        <v>0</v>
      </c>
      <c r="G23" s="20">
        <f t="shared" si="2"/>
        <v>0</v>
      </c>
      <c r="H23" s="21">
        <f>0</f>
        <v>0</v>
      </c>
      <c r="I23" s="20">
        <f t="shared" si="3"/>
        <v>0</v>
      </c>
      <c r="J23" s="20">
        <f t="shared" si="4"/>
        <v>0</v>
      </c>
      <c r="K23" s="21">
        <f>0</f>
        <v>0</v>
      </c>
      <c r="L23" s="20">
        <f t="shared" si="0"/>
        <v>0</v>
      </c>
      <c r="M23" s="20">
        <f t="shared" si="5"/>
        <v>0</v>
      </c>
    </row>
    <row r="24" spans="1:13" ht="16.5">
      <c r="A24" s="28" t="s">
        <v>14</v>
      </c>
      <c r="B24" s="28"/>
      <c r="C24" s="15">
        <f>C5+C17</f>
        <v>86171645.97999999</v>
      </c>
      <c r="D24" s="15">
        <f>D5+D17</f>
        <v>92612494.46000001</v>
      </c>
      <c r="E24" s="15">
        <f>E5+E17</f>
        <v>75036607.82</v>
      </c>
      <c r="F24" s="16">
        <f t="shared" si="1"/>
        <v>0.8707807187229035</v>
      </c>
      <c r="G24" s="16">
        <f t="shared" si="2"/>
        <v>0.8102212153718507</v>
      </c>
      <c r="H24" s="17">
        <f>H5+H17</f>
        <v>68382937.96000001</v>
      </c>
      <c r="I24" s="16">
        <f t="shared" si="3"/>
        <v>0.7935665749714396</v>
      </c>
      <c r="J24" s="16">
        <f t="shared" si="4"/>
        <v>0.7383770230866105</v>
      </c>
      <c r="K24" s="17">
        <f>K5+K17</f>
        <v>68631560.82</v>
      </c>
      <c r="L24" s="16">
        <f>K24/C24</f>
        <v>0.7964517799268803</v>
      </c>
      <c r="M24" s="16">
        <f t="shared" si="5"/>
        <v>0.7410615729570101</v>
      </c>
    </row>
    <row r="25" spans="1:13" ht="12.75">
      <c r="A25" s="29"/>
      <c r="B25" s="29"/>
      <c r="C25" s="29"/>
      <c r="D25" s="29"/>
      <c r="E25" s="29"/>
      <c r="F25" s="30"/>
      <c r="G25" s="30"/>
      <c r="H25" s="30"/>
      <c r="I25" s="30"/>
      <c r="J25" s="30"/>
      <c r="K25" s="30"/>
      <c r="L25" s="29"/>
      <c r="M25" s="29"/>
    </row>
    <row r="26" spans="1:13" ht="39" customHeight="1">
      <c r="A26" s="31" t="s">
        <v>47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</sheetData>
  <sheetProtection/>
  <mergeCells count="3">
    <mergeCell ref="A1:M1"/>
    <mergeCell ref="A24:B24"/>
    <mergeCell ref="A26:M26"/>
  </mergeCells>
  <printOptions/>
  <pageMargins left="0.7480314960629921" right="0.1968503937007874" top="0.3937007874015748" bottom="0.3937007874015748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Жирякова</cp:lastModifiedBy>
  <cp:lastPrinted>2019-11-13T07:59:12Z</cp:lastPrinted>
  <dcterms:created xsi:type="dcterms:W3CDTF">2014-03-24T07:39:29Z</dcterms:created>
  <dcterms:modified xsi:type="dcterms:W3CDTF">2019-11-13T07:59:49Z</dcterms:modified>
  <cp:category/>
  <cp:version/>
  <cp:contentType/>
  <cp:contentStatus/>
</cp:coreProperties>
</file>