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2435"/>
  </bookViews>
  <sheets>
    <sheet name="Прил.3 Ведомственная" sheetId="3" r:id="rId1"/>
  </sheets>
  <definedNames>
    <definedName name="_xlnm.Print_Titles" localSheetId="0">'Прил.3 Ведомственная'!$11:$11</definedName>
  </definedNames>
  <calcPr calcId="125725"/>
</workbook>
</file>

<file path=xl/calcChain.xml><?xml version="1.0" encoding="utf-8"?>
<calcChain xmlns="http://schemas.openxmlformats.org/spreadsheetml/2006/main">
  <c r="H88" i="3"/>
  <c r="H43"/>
  <c r="H34"/>
  <c r="H12"/>
  <c r="I13"/>
  <c r="I15"/>
  <c r="I18"/>
  <c r="I19"/>
  <c r="I21"/>
  <c r="I26"/>
  <c r="I28"/>
  <c r="I30"/>
  <c r="I31"/>
  <c r="I42"/>
  <c r="I45"/>
  <c r="I46"/>
  <c r="I69"/>
  <c r="I76"/>
  <c r="I77"/>
  <c r="I86"/>
  <c r="G92"/>
  <c r="I92" s="1"/>
  <c r="G91"/>
  <c r="I91" s="1"/>
  <c r="G90"/>
  <c r="I90" s="1"/>
  <c r="G89"/>
  <c r="I89" s="1"/>
  <c r="G87"/>
  <c r="I87" s="1"/>
  <c r="G85"/>
  <c r="I85" s="1"/>
  <c r="G84"/>
  <c r="I84" s="1"/>
  <c r="G83"/>
  <c r="I83" s="1"/>
  <c r="G82"/>
  <c r="I82" s="1"/>
  <c r="G81"/>
  <c r="I81" s="1"/>
  <c r="G80"/>
  <c r="I80" s="1"/>
  <c r="G79"/>
  <c r="I79" s="1"/>
  <c r="G78"/>
  <c r="I78" s="1"/>
  <c r="G75"/>
  <c r="I75" s="1"/>
  <c r="G74"/>
  <c r="I74" s="1"/>
  <c r="G73"/>
  <c r="I73" s="1"/>
  <c r="G72"/>
  <c r="I72" s="1"/>
  <c r="G71"/>
  <c r="I71" s="1"/>
  <c r="G70"/>
  <c r="I70" s="1"/>
  <c r="G68"/>
  <c r="I68" s="1"/>
  <c r="G67"/>
  <c r="I67" s="1"/>
  <c r="G66"/>
  <c r="I66" s="1"/>
  <c r="G65"/>
  <c r="I65" s="1"/>
  <c r="G64"/>
  <c r="I64" s="1"/>
  <c r="G63"/>
  <c r="I63" s="1"/>
  <c r="G62"/>
  <c r="I62" s="1"/>
  <c r="G61"/>
  <c r="I61" s="1"/>
  <c r="G60"/>
  <c r="I60" s="1"/>
  <c r="G59"/>
  <c r="I59" s="1"/>
  <c r="G58"/>
  <c r="I58" s="1"/>
  <c r="G57"/>
  <c r="I57" s="1"/>
  <c r="G56"/>
  <c r="I56" s="1"/>
  <c r="G55"/>
  <c r="I55" s="1"/>
  <c r="G54"/>
  <c r="I54" s="1"/>
  <c r="G53"/>
  <c r="I53" s="1"/>
  <c r="G52"/>
  <c r="I52" s="1"/>
  <c r="G51"/>
  <c r="I51" s="1"/>
  <c r="G50"/>
  <c r="I50" s="1"/>
  <c r="G49"/>
  <c r="I49" s="1"/>
  <c r="G48"/>
  <c r="G47"/>
  <c r="I47" s="1"/>
  <c r="G44"/>
  <c r="I44" s="1"/>
  <c r="G41"/>
  <c r="I41" s="1"/>
  <c r="G40"/>
  <c r="I40" s="1"/>
  <c r="G39"/>
  <c r="I39" s="1"/>
  <c r="G38"/>
  <c r="I38" s="1"/>
  <c r="G37"/>
  <c r="G36"/>
  <c r="I36" s="1"/>
  <c r="G35"/>
  <c r="I35" s="1"/>
  <c r="G33"/>
  <c r="I33" s="1"/>
  <c r="G32"/>
  <c r="I32" s="1"/>
  <c r="G29"/>
  <c r="I29" s="1"/>
  <c r="G27"/>
  <c r="I27" s="1"/>
  <c r="G25"/>
  <c r="I25" s="1"/>
  <c r="G24"/>
  <c r="I24" s="1"/>
  <c r="G23"/>
  <c r="I23" s="1"/>
  <c r="G22"/>
  <c r="I22" s="1"/>
  <c r="G20"/>
  <c r="I20" s="1"/>
  <c r="G17"/>
  <c r="I17" s="1"/>
  <c r="G16"/>
  <c r="I16" s="1"/>
  <c r="G14"/>
  <c r="I14" s="1"/>
  <c r="G34" l="1"/>
  <c r="I34"/>
  <c r="H93"/>
  <c r="G43"/>
  <c r="I43" s="1"/>
  <c r="G88"/>
  <c r="I88" s="1"/>
  <c r="I48"/>
  <c r="G12"/>
  <c r="I12" s="1"/>
  <c r="I37"/>
  <c r="G93" l="1"/>
  <c r="I93" s="1"/>
</calcChain>
</file>

<file path=xl/sharedStrings.xml><?xml version="1.0" encoding="utf-8"?>
<sst xmlns="http://schemas.openxmlformats.org/spreadsheetml/2006/main" count="431" uniqueCount="197">
  <si>
    <t>1</t>
  </si>
  <si>
    <t>2</t>
  </si>
  <si>
    <t>3</t>
  </si>
  <si>
    <t>4</t>
  </si>
  <si>
    <t>5</t>
  </si>
  <si>
    <t>6</t>
  </si>
  <si>
    <t>7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</si>
  <si>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</si>
  <si>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</si>
  <si>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</si>
  <si>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</si>
  <si>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</si>
  <si>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</si>
  <si>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</si>
  <si>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</si>
  <si>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</si>
  <si>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</si>
  <si>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</si>
  <si>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</si>
  <si>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</si>
  <si>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</si>
  <si>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</si>
  <si>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30 9 00 00350</t>
  </si>
  <si>
    <t>30 9 00 00200</t>
  </si>
  <si>
    <t>041</t>
  </si>
  <si>
    <t>044</t>
  </si>
  <si>
    <t>03 2 01 20350</t>
  </si>
  <si>
    <t>01 2 01 20030</t>
  </si>
  <si>
    <t>01 2 01 20040</t>
  </si>
  <si>
    <t>01 2 01 20050</t>
  </si>
  <si>
    <t>01 2 01 51440</t>
  </si>
  <si>
    <t>01 2 01 00010</t>
  </si>
  <si>
    <t>01 3 01 20100</t>
  </si>
  <si>
    <t>01 2 01 80340</t>
  </si>
  <si>
    <t>01 2 01 S0340</t>
  </si>
  <si>
    <t>31 9 00 70010</t>
  </si>
  <si>
    <t>01 2 01 20060</t>
  </si>
  <si>
    <t>01 2 01 20070</t>
  </si>
  <si>
    <t>3 19 00 20410</t>
  </si>
  <si>
    <t>03 2 01 20320</t>
  </si>
  <si>
    <t>03 2 01 20330</t>
  </si>
  <si>
    <t>02 3 01 60020</t>
  </si>
  <si>
    <t>02 3 01 20240</t>
  </si>
  <si>
    <t>02 3 01 20250</t>
  </si>
  <si>
    <t>02 3 01 20260</t>
  </si>
  <si>
    <t>02 3 01 20270</t>
  </si>
  <si>
    <t>02 3 01 20280</t>
  </si>
  <si>
    <t>02 3 01 20290</t>
  </si>
  <si>
    <t>02 1 01 20110</t>
  </si>
  <si>
    <t>02 1 01 20120</t>
  </si>
  <si>
    <t>02 1 01 20360</t>
  </si>
  <si>
    <t>02 1 01 20390</t>
  </si>
  <si>
    <t>02 1 01 20130</t>
  </si>
  <si>
    <t>02 1 01 20160</t>
  </si>
  <si>
    <t>02 1 01 60010</t>
  </si>
  <si>
    <t>3 19 00 20400</t>
  </si>
  <si>
    <t>02 2 01 20170</t>
  </si>
  <si>
    <t>02 2 01 20180</t>
  </si>
  <si>
    <t>02 2 01 20190</t>
  </si>
  <si>
    <t>02 2 01 20200</t>
  </si>
  <si>
    <t>02 2 01 20210</t>
  </si>
  <si>
    <t>02 2 01 20220</t>
  </si>
  <si>
    <t>02 2 01 20380</t>
  </si>
  <si>
    <t>01 1 01 R0820</t>
  </si>
  <si>
    <t>Совет Южского городского поселения Южского муниципального района</t>
  </si>
  <si>
    <t>01 1 02 20430</t>
  </si>
  <si>
    <t>02 1 01 20420</t>
  </si>
  <si>
    <t>Проведение мероприятий среди молодежи в рамках подпрограммы "Поддержка интеллектуального, творческого, духовно-нравственного развития населения" муниципальной программы "Забота и поддержка" (Предоставление субсидий бюджетным, автономным учреждениям и иным некоммерческим организациям)</t>
  </si>
  <si>
    <t xml:space="preserve">Предоставление за счет средств бюджета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в рамках подпрограммы "Поддержка деятельности общественных объединений, обеспечение прав и возможностей отдельных категорий граждан" муниципальной программы "Забота и поддержка" (Предоставление субсидий бюджетным, автономным учреждениям и иным некоммерческим организациям) </t>
  </si>
  <si>
    <r>
  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"Поддержка деятельности общественных объединений, обеспечение прав и возможностей отдельных категорий граждан" муниципальной программы "Забота и поддержка" (Капитальные вложения в объекты государственной (муниципальной) собственности)</t>
    </r>
    <r>
      <rPr>
        <i/>
        <sz val="10"/>
        <rFont val="Times New Roman"/>
        <family val="1"/>
        <charset val="204"/>
      </rPr>
      <t xml:space="preserve"> </t>
    </r>
  </si>
  <si>
    <t xml:space="preserve">Оплата работ по врезке и первичному пуску построенного газопровода, по объекту "Газификация и газоснабжение семи жилых домов (15 квартир) по ул.Куйбышева в г.Южа Ивановской области" в рамках подпрограммы "Развитие инфраструктуры и улучшение жилищных условий граждан Южского городского поселения" муниципальной программы "Городское хозяйство" (Закупка товаров, работ и услуг для обеспечения государственных (муниципальных) нужд) </t>
  </si>
  <si>
    <t xml:space="preserve">Поддержка талантливой молодежи в рамках подпрограммы "Поддержка интеллектуального, творческого, духовно-нравственного развития населения" муниципальной программы "Забота и поддержка" (Предоставление субсидий бюджетным, автономным учреждениям и иным некоммерческим организациям) </t>
  </si>
  <si>
    <t xml:space="preserve">Создание музея под открытым небом "Город-сад фабрикантов Балиных" в рамках подпрограммы "Выставочная деятельность" муниципальной программы "Забота и поддержка"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</si>
  <si>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в части 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в рамках подпрограммы "Поддержка интеллектуального, творческого, духовно-нравственного развития населения" муниципальной программы "Забота и поддержка" (Предоставление субсидий бюджетным, автономным учреждениям и иным некоммерческим организациям)</t>
  </si>
  <si>
    <t>Предоставление субсидий на возмещение недополученных доходов в связи с предоставлением транспортных услуг населению на муниципальных маршрутах в Южском городском поселении в рамках подпрограммы "Дорожная деятельность и транспортное обслуживание" муниципальной программы "Городское хозяйство" (Иные бюджетные ассигнования)</t>
  </si>
  <si>
    <r>
      <t xml:space="preserve">Капитальный ремонт, ремонт и содержание жилищного фонда, </t>
    </r>
    <r>
      <rPr>
        <u/>
        <sz val="14"/>
        <rFont val="Times New Roman"/>
        <family val="1"/>
        <charset val="204"/>
      </rPr>
      <t xml:space="preserve">в части погашения кредиторской задолженности за 2015 год </t>
    </r>
    <r>
      <rPr>
        <sz val="14"/>
        <rFont val="Times New Roman"/>
        <family val="1"/>
        <charset val="204"/>
      </rPr>
      <t>в рамках реализации подпрограммы "Развитие инфраструктуры и улучшение жилищных условий граждан Южского городского поселения" муниципальной программы "Городское хозяйство" (Закупка товаров, работ и услуг для обеспечения государственных (муниципальных) нужд)</t>
    </r>
  </si>
  <si>
    <t>Возмещение недополученных доходов от разницы в тарифе и установленной плате для населения на услуги бани в рамках подпрограммы "Развитие инфраструктуры и улучшение жилищных условий граждан Южского городского поселения" муниципальной программы "Городское хозяйство" (Иные бюджетные ассигнования)</t>
  </si>
  <si>
    <r>
      <t xml:space="preserve">Мероприятия по уличному освещению, </t>
    </r>
    <r>
      <rPr>
        <u/>
        <sz val="14"/>
        <rFont val="Times New Roman"/>
        <family val="1"/>
        <charset val="204"/>
      </rPr>
      <t>в части погашения кредиторской задолженности за 2015 год</t>
    </r>
    <r>
      <rPr>
        <sz val="14"/>
        <rFont val="Times New Roman"/>
        <family val="1"/>
        <charset val="204"/>
      </rPr>
      <t xml:space="preserve"> в рамках подпрограммы "Благоустройство Южского городского поселения" муниципальной программы "Городское хозяйство" (Закупка товаров, работ и услуг для обеспечения государственных (муниципальных) нужд)</t>
    </r>
  </si>
  <si>
    <t>31 9 00 70020</t>
  </si>
  <si>
    <t>Оказание единовременной материальной помощи гражданам, пострадавшим в результате пожара, произошедшего 02.02.2016г. в многоквартирном жилом доме, расположенном по адресу: Ивановская обл., г. Южа, ул. Стандартные дома, д. 24 в рамках непрограммных направлений деятельности исполнительно-распорядительных органов местного самоуправления Южского муниципального района (Социальное обеспечение и   иные выплаты населению)</t>
  </si>
  <si>
    <t xml:space="preserve">Проведение мероприятий  среди молодежи в рамках подпрограммы "Поддержка интеллектуального, творческого, духовно-нравственного развития населения" муниципальной программы "Забота и поддержка" (Закупка товаров, работ и услуг для обеспечения государственных (муниципальных) нужд) </t>
  </si>
  <si>
    <t xml:space="preserve">Организация массовых, культурно-зрелищных мероприятий в рамках подпрограммы "Поддержка интеллектуального, творческого, духовно-нравственного развития населения" муниципальной программы "Забота и поддержка" (Закупка товаров, работ и услуг для обеспечения государственных (муниципальных) нужд) </t>
  </si>
  <si>
    <r>
      <t>Организация массовых, культурно-зрелищных мероприятий в рамках подпрограммы "Поддержка интеллектуального, творческого, духовно-нравственного развития населения" муниципальной программы "Забота и поддержка"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</si>
  <si>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 xml:space="preserve">Обеспечение дорожной деятельности </t>
    </r>
    <r>
      <rPr>
        <u/>
        <sz val="14"/>
        <rFont val="Times New Roman"/>
        <family val="1"/>
        <charset val="204"/>
      </rPr>
      <t>в части погашения кредиторской заложенности по муниципальному контракту №01333000250150000038_166779</t>
    </r>
    <r>
      <rPr>
        <sz val="14"/>
        <rFont val="Times New Roman"/>
        <family val="1"/>
        <charset val="204"/>
      </rPr>
      <t xml:space="preserve"> от 25.08.2015г. в рамках подпрограммы "Дорожная деятельность и транспортное обслуживание населения" в рамках подпрограммы "Дорожная деятельность и транспортное обслуживание" муниципальной программы "Городское хозяйство" (Закупка товаров, работ и услуг для обеспечения государственных (муниципальных) нужд) </t>
    </r>
  </si>
  <si>
    <r>
      <t xml:space="preserve">Обеспечение дорожной деятельности </t>
    </r>
    <r>
      <rPr>
        <u/>
        <sz val="14"/>
        <rFont val="Times New Roman"/>
        <family val="1"/>
        <charset val="204"/>
      </rPr>
      <t>в части погашения кредиторской задолженности по муниципальному контракту №0133300025015000039_166779 от 24.08.2015г.</t>
    </r>
    <r>
      <rPr>
        <sz val="14"/>
        <rFont val="Times New Roman"/>
        <family val="1"/>
        <charset val="204"/>
      </rPr>
      <t xml:space="preserve"> в рамках подпрограммы "Дорожная деятельность и транспортное обслуживание населения" в рамках подпрограммы "Дорожная деятельность и транспортное обслуживание" муниципальной программы "Городское хозяйство" (Закупка товаров, работ и услуг для обеспечения государственных (муниципальных) нужд) </t>
    </r>
  </si>
  <si>
    <r>
  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</t>
    </r>
    <r>
      <rPr>
        <u/>
        <sz val="14"/>
        <rFont val="Times New Roman"/>
        <family val="1"/>
        <charset val="204"/>
      </rPr>
      <t>в части погашения кредиторской задолженности</t>
    </r>
    <r>
      <rPr>
        <sz val="14"/>
        <rFont val="Times New Roman"/>
        <family val="1"/>
        <charset val="204"/>
      </rPr>
      <t xml:space="preserve"> в рамках подпрограммы "Дорожная деятельность и транспортное обслуживание" муниципальной программы "Городское хозяйство" (Закупка товаров, работ и услуг для обеспечения государственных (муниципальных) нужд) </t>
    </r>
  </si>
  <si>
    <r>
      <t>Прочие мероприятия в области коммунального хозяйства (приобретение труб для систем водоснабжения</t>
    </r>
    <r>
      <rPr>
        <u/>
        <sz val="14"/>
        <rFont val="Times New Roman"/>
        <family val="1"/>
        <charset val="204"/>
      </rPr>
      <t xml:space="preserve">) в части погашения кредиторской задолженности по муниципальному контракту №0133300025015000054_166779 от 06.10.2015г. </t>
    </r>
    <r>
      <rPr>
        <sz val="14"/>
        <rFont val="Times New Roman"/>
        <family val="1"/>
        <charset val="204"/>
      </rPr>
      <t xml:space="preserve"> в рамках реализации подпрограммы "Развитие инфраструктуры и улучшение жилищных условий граждан Южского городского поселения" муниципальной программы "Городское хозяйство" (Закупка товаров, работ и услуг для обеспечения государственных (муниципальных) нужд) </t>
    </r>
  </si>
  <si>
    <t xml:space="preserve">Мероприятия по озеленению в рамках подпрограммы "Благоустройство Южского городского поселения" муниципальной  программы "Городское хозяйство" (Закупка товаров, работ и услуг для обеспечения государственных (муниципальных) нужд) </t>
  </si>
  <si>
    <t>02 5 01 20540</t>
  </si>
  <si>
    <t>Оценка недвижимости в рамках подпрограммы "Обеспечение финансирования работ по оформлению прав собственности Южского городского поселения на недвижимое имущество и его инвентаризации" муниципальной программы "Городское хозяйство" (Закупка товаров, работ и услуг для обеспечения государственных (муниципальных) нужд)</t>
  </si>
  <si>
    <t>02 5 01 20550</t>
  </si>
  <si>
    <t>02 5 01 20560</t>
  </si>
  <si>
    <t>12</t>
  </si>
  <si>
    <t>02 4 01 20530</t>
  </si>
  <si>
    <t>31 9 00 20490</t>
  </si>
  <si>
    <t xml:space="preserve">Погашение кредиторской задолженности по договору б/н от 18.11.2015г. в части оказания юридических услуг по предоставлению интересов заказчика в УФАС в рамках непрограммных направлений деятельности исполнительно-распорядительных органов местного самоуправления Южского муниципального района (Закупка товаров, работ и услуг для обеспечения государственных (муниципальных) нужд) </t>
  </si>
  <si>
    <t>02 3 01 20500</t>
  </si>
  <si>
    <r>
      <t xml:space="preserve">Обеспечение дорожной деятельности </t>
    </r>
    <r>
      <rPr>
        <u/>
        <sz val="14"/>
        <color theme="1"/>
        <rFont val="Times New Roman"/>
        <family val="1"/>
        <charset val="204"/>
      </rPr>
      <t xml:space="preserve">в части погашения кредиторской задолженности по  муниципальному контракту №0133300025014000081_166779 от 25.12.2014г. </t>
    </r>
    <r>
      <rPr>
        <sz val="14"/>
        <color theme="1"/>
        <rFont val="Times New Roman"/>
        <family val="1"/>
        <charset val="204"/>
      </rPr>
      <t>в рамках подпрограммы "Дорожная деятельность и транспортное обслуживание населения" муниципальной программы "Городское хозяйство" (Закупка товаров, работ и услуг для обеспечения государственных (муниципальных) нужд)</t>
    </r>
  </si>
  <si>
    <t>02 3 01 20510</t>
  </si>
  <si>
    <t>02 3 01 20520</t>
  </si>
  <si>
    <r>
      <t xml:space="preserve">Обеспечение дорожной деятельности </t>
    </r>
    <r>
      <rPr>
        <u/>
        <sz val="14"/>
        <color theme="1"/>
        <rFont val="Times New Roman"/>
        <family val="1"/>
        <charset val="204"/>
      </rPr>
      <t xml:space="preserve">в части погашения кредиторской задолженности по  муниципальному контракту №25-к/15 от 24.09.2015г. </t>
    </r>
    <r>
      <rPr>
        <sz val="14"/>
        <color theme="1"/>
        <rFont val="Times New Roman"/>
        <family val="1"/>
        <charset val="204"/>
      </rPr>
      <t>в рамках подпрограммы "Дорожная деятельность и транспортное обслуживание населения" муниципальной программы "Городское хозяйство" (Закупка товаров, работ и услуг для обеспечения государственных (муниципальных) нужд)</t>
    </r>
  </si>
  <si>
    <r>
      <t xml:space="preserve">Обеспечение дорожной деятельности </t>
    </r>
    <r>
      <rPr>
        <u/>
        <sz val="14"/>
        <color theme="1"/>
        <rFont val="Times New Roman"/>
        <family val="1"/>
        <charset val="204"/>
      </rPr>
      <t xml:space="preserve">в части погашения кредиторской задолженности по  муниципальному контракту №0133300025014000080_166779 от 23.12.2014г. </t>
    </r>
    <r>
      <rPr>
        <sz val="14"/>
        <color theme="1"/>
        <rFont val="Times New Roman"/>
        <family val="1"/>
        <charset val="204"/>
      </rPr>
      <t>в рамках подпрограммы "Дорожная деятельность и транспортное обслуживание населения" муниципальной программы "Городское хозяйство" (Закупка товаров, работ и услуг для обеспечения государственных (муниципальных) нужд)</t>
    </r>
  </si>
  <si>
    <t>02 1 01 20440</t>
  </si>
  <si>
    <t>02 1 01 20450</t>
  </si>
  <si>
    <t>Оплата услуг за предоставление сведений составления статистической отчетности 1-жилфонд "Сведения о жилищном фонде" Ивановскому филиалу ФГУП "Ростехинвентаризация-Федеральное БТИ" в рамках подпрограммы "Развитие инфраструктуры и улучшение жилищных условий граждан Южского городского поселения" муниципальной программы "Городское хозяйство" (Закупка товаров, работ и услуг для обеспечения государственных (муниципальных) нужд)</t>
  </si>
  <si>
    <t>02 1 01 20460</t>
  </si>
  <si>
    <t>02 2 01 20470</t>
  </si>
  <si>
    <t xml:space="preserve">Содержание мест захоронения в рамках подпрограммы "Благоустройство Южского городского поселения" муниципальной программы "Городское хозяйство" (Закупка товаров, работ и услуг для обеспечения государственных (муниципальных) нужд) </t>
  </si>
  <si>
    <t>02 1 01 20570</t>
  </si>
  <si>
    <t>02 1 01 80320</t>
  </si>
  <si>
    <t>31 9 00 51200</t>
  </si>
  <si>
    <t>200</t>
  </si>
  <si>
    <t>31 9 00 20610</t>
  </si>
  <si>
    <t>31 9 00 70030</t>
  </si>
  <si>
    <t>31 9 00 20620</t>
  </si>
  <si>
    <t>02 1 01 20600</t>
  </si>
  <si>
    <t>02 2 01 20590</t>
  </si>
  <si>
    <t>31 9 00 70040</t>
  </si>
  <si>
    <t>31 9 00 20630</t>
  </si>
  <si>
    <t>02 1 01 20640</t>
  </si>
  <si>
    <t>02 1 01 20650</t>
  </si>
  <si>
    <t>31 9 00 90010</t>
  </si>
  <si>
    <t>31 9 00 20660</t>
  </si>
  <si>
    <t>02 2 01 20670</t>
  </si>
  <si>
    <t xml:space="preserve">Составление (изменение) списков кандидатов в присяжные заседатели федеральных судов общей юрисдикции в Российской Федерации в рамках непрограммных направлений деятельности исполнительно-распорядительных органов местного самоуправления Южского муниципального района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</si>
  <si>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в рамках подпрограммы "Пожарная безопасность, совершенствование системы гражданской обороны, защита населения от чрезвычайных ситуаций" муниципальной программы "Безопасный город" (Иные бюджетные ассигнования) </t>
  </si>
  <si>
    <t xml:space="preserve">Проведение аттестационных работ по защите государственной тайны на автоматизированном рабочем месте секретного подразделения Администрации Южского муниципального района в рамках непрограммных направлений деятельности исполнительно-распорядительных органов местного самоуправления Южского муниципального района (Закупка товаров, работ и услуг для обеспечения государственных (муниципальных) нужд) </t>
  </si>
  <si>
    <r>
      <t>Исполнение судебного акта от 03.06.2016 года по делу № А17-14/2014 Арбитражного суда Ивановской области о взыскании с муниципального образования Южское городское поселение Южского муниципального района Ивановской области в лице  Администрации Южского муниципального района за счет казны Южского городского поселения Южского муниципального района Ивановской области в пользу общества с ограниченной ответственностью "Водосети" в рамках непрограммных направлений деятельности исполнительно-распорядительных органов местного самоуправления Южского муниципального района (Иные бюджетные ассигнования)</t>
    </r>
    <r>
      <rPr>
        <i/>
        <sz val="10"/>
        <color theme="3"/>
        <rFont val="Times New Roman"/>
        <family val="1"/>
        <charset val="204"/>
      </rPr>
      <t xml:space="preserve"> </t>
    </r>
  </si>
  <si>
    <t xml:space="preserve">Обеспечение деятельности учреждений культуры Южского городского поселения Южского муниципального района в рамках подпрограммы "Поддержка интеллектуального, творческого, духовно-нравственного развития населения" муниципальной программы "Забота и поддержка" (Предоставление субсидий бюджетным, автономным учреждениям и иным некоммерческим организациям)  </t>
  </si>
  <si>
    <t xml:space="preserve">Комплектование книжных фондов библиотек муниципальных образований в рамках подпрограммы "Поддержка интеллектуального, творческого, духовно-нравственного развития населения" муниципальной программы "Забота и поддержка"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</si>
  <si>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в рамках подпрограммы "Поддержка интеллектуального, творческого, духовно-нравственного развития населения" муниципальной программы "Забота и поддержка" (Предоставление субсидий бюджетным, автономным учреждениям и иным некоммерческим организациям)</t>
  </si>
  <si>
    <r>
      <t>Организация дополнительного пенсионного обеспечения отдельных категорий граждан в рамках непрограммных направлений деятельности исполнительно-распорядительных органов местного самоуправления Южского муниципального района (Социальное обеспечение и иные выплаты населению)</t>
    </r>
    <r>
      <rPr>
        <i/>
        <sz val="10"/>
        <color theme="3"/>
        <rFont val="Times New Roman"/>
        <family val="1"/>
        <charset val="204"/>
      </rPr>
      <t xml:space="preserve"> </t>
    </r>
  </si>
  <si>
    <t xml:space="preserve">Оказание единовременной материальной помощи гражданам, пострадавшим в результате пожара, произошедшего 07.08.2016г. в жилом доме, расположенном по адресу: Ивановская обл., г. Южа, ул. 5-я Рабочая, д. 30 в рамках непрограммных направлений деятельности исполнительно-распорядительных органов местного самоуправления Южского муниципального района (Социальное обеспечение и   иные выплаты населению)  </t>
  </si>
  <si>
    <t xml:space="preserve">Оказание единовременной материальной помощи гражданам, пострадавшим в результате пожара, произошедшего 13.05.2016г. в жилом доме, расположенном по адресу: Ивановская обл., г. Южа, ул. Лермонтова, д. 22 в рамках непрограммных направлений деятельности исполнительно-распорядительных органов местного самоуправления Южского муниципального района  (Социальное обеспечение и   иные выплаты населению) </t>
  </si>
  <si>
    <t>Проведение спортивно-оздоровительных и спортивно-массовых мероприятий в рамках подпрограммы "Поддержка интеллектуального, творческого, духовно-нравственного развития населения" муниципальной программы "Забота и поддержка" (Закупка товаров, работ и услуг для обеспечения государственных (муниципальных) нужд)</t>
  </si>
  <si>
    <r>
      <t xml:space="preserve">Увеличение обеспеченности населения объектами спортивной инфраструктуры в рамках подпрограммы "Поддержка интеллектуального, творческого, духовно-нравственного развития населения" муниципальной программы "Забота и поддержка" (Закупка товаров, работ и услуг для обеспечения государственных (муниципальных) нужд) </t>
    </r>
    <r>
      <rPr>
        <i/>
        <sz val="10"/>
        <color theme="3"/>
        <rFont val="Times New Roman"/>
        <family val="1"/>
        <charset val="204"/>
      </rPr>
      <t xml:space="preserve"> </t>
    </r>
  </si>
  <si>
    <t>Комитет по управлению муниципальным имуществом администрации Южского муниципального района Ивановской области</t>
  </si>
  <si>
    <t>Организация проведения кадастровых работ в отношении зданий, сооружений, помещений, объектов незавершенного строительства в рамках подпрограммы "Обеспечение финансирования работ по оформлению прав собственности Южского городского поселения на недвижимое имущество и его инвентаризации" муниципальной программы "Городское хозяйство" (Закупка товаров, работ и услуг для обеспечения государственных (муниципальных) нужд)</t>
  </si>
  <si>
    <t xml:space="preserve">Организация проведения работ по технической инвентаризации зданий, сооружений, помещений, объектов незавершенного строительства в рамках подпрограммы "Обеспечение финансирования работ по оформлению прав собственности Южского городского поселения на недвижимое имущество и его инвентаризации" муниципальной программы "Городское хозяйство" (Закупка товаров, работ и услуг для обеспечения государственных (муниципальных) нужд) </t>
  </si>
  <si>
    <t xml:space="preserve">Оплата услуг по подготовке и размещению конкурсной документации по передаче муниципального имущества (котельные, тепловые сети) на условиях концессионного соглашения в рамках непрограммных направлений деятельности исполнительно-распорядительных органов местного самоуправления Южского муниципального района (Закупка товаров, работ и услуг для обеспечения государственных (муниципальных) нужд)  </t>
  </si>
  <si>
    <t xml:space="preserve">Содержание и обслуживание казны в рамках непрограммных направлений деятельности исполнительно-распорядительных органов местного самоуправления Южского муниципального района (Закупка товаров, работ и услуг для обеспечения государственных (муниципальных) нужд) </t>
  </si>
  <si>
    <t>Содержание и обслуживание казны в рамках непрограммных направлений деятельности исполнительно-распорядительных органов местного самоуправления Южского муниципального района (Иные бюджетные ассигнования)</t>
  </si>
  <si>
    <t xml:space="preserve">Организация проведения кадастровых работ и государственного кадастрового учета земельных участков в рамках подпрограммы "Обеспечение финансирования работ по формированию земельных участков на территории Южского городского поселения" муниципальной программы "Городское хозяйство" (Закупка товаров, работ и услуг для обеспечения государственных (муниципальных) нужд) </t>
  </si>
  <si>
    <t>Управление жилищно-коммунального хозяйства Администрации Южского муниципального района</t>
  </si>
  <si>
    <t>Оплата кредиторской задолженности по соглашению об оказании юридической помощи, заключенному между Администрацией Южского городского поселения и адвокатом Павловой Ольгой Борисовной (Закупка товаров, работ и услуг для обеспечения государственных (муниципальных) нужд)</t>
  </si>
  <si>
    <t xml:space="preserve">Погашение кредиторской задолженности по договору б/н от 30.12.2015 в части поставки и монтажа системы видеонаблюдения в рамках непрограммных направлений деятельности исполнительно-распорядительных органов местного самоуправления Южского муниципального района (Закупка товаров, работ и услуг для обеспечения государственных (муниципальных) нужд) </t>
  </si>
  <si>
    <t>Мероприятия  по пожарной безопасности, защиты населения и территории Южского городского поселения в рамках подпрограммы "Пожарная безопасность, совершенствование системы гражданской обороны, защита населения от чрезвычайных ситуаций" муниципальной программы "Безопасный город" (Закупка товаров, работ и услуг для обеспечения государственных (муниципальных) нужд)</t>
  </si>
  <si>
    <r>
      <t xml:space="preserve">Мероприятия  по пожарной безопасности, защиты населения и территории Южского городского поселения </t>
    </r>
    <r>
      <rPr>
        <u/>
        <sz val="14"/>
        <rFont val="Times New Roman"/>
        <family val="1"/>
        <charset val="204"/>
      </rPr>
      <t>в части погашения кредиторской задолженности</t>
    </r>
    <r>
      <rPr>
        <sz val="14"/>
        <rFont val="Times New Roman"/>
        <family val="1"/>
        <charset val="204"/>
      </rPr>
      <t xml:space="preserve"> в рамках подпрограммы "Пожарная безопасность, совершенствование системы гражданской обороны, защита населения от чрезвычайных ситуаций" муниципальной программы "Безопасный город" (Закупка товаров, работ и услуг для обеспечения государственных (муниципальных) нужд) </t>
    </r>
  </si>
  <si>
    <t>Проведение аварийного ремонта электрических сетей по ул. Дача в г. Южа в рамках непрограммных направлений деятельности исполнительно-распорядительных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</si>
  <si>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r>
      <t>Обеспечение дорожной деятельности в рамках подпрограммы "Дорожная деятельность и транспортное обслуживание населения" в рамках подпрограммы "Дорожная деятельность и транспортное обслуживание" муниципальной программы "Городское хозяйство" (Закупка товаров, работ и услуг для обеспечения государственных (муниципальных) нужд)</t>
    </r>
    <r>
      <rPr>
        <i/>
        <sz val="10"/>
        <color theme="3"/>
        <rFont val="Times New Roman"/>
        <family val="1"/>
        <charset val="204"/>
      </rPr>
      <t xml:space="preserve"> </t>
    </r>
  </si>
  <si>
    <r>
      <t xml:space="preserve">Обеспечение дорожной деятельности </t>
    </r>
    <r>
      <rPr>
        <u/>
        <sz val="14"/>
        <rFont val="Times New Roman"/>
        <family val="1"/>
        <charset val="204"/>
      </rPr>
      <t>в части погашения кредиторской задолженности по  муниципальному контракту №26-к/14 от 30.12.2014г.</t>
    </r>
    <r>
      <rPr>
        <sz val="14"/>
        <rFont val="Times New Roman"/>
        <family val="1"/>
        <charset val="204"/>
      </rPr>
      <t>в рамках подпрограммы "Дорожная деятельность и транспортное обслуживание населения" в рамках подпрограммы "Дорожная деятельность и транспортное обслуживание" муниципальной программы "Городское хозяйство" (Закупка товаров, работ и услуг для обеспечения государственных (муниципальных) нужд)</t>
    </r>
  </si>
  <si>
    <t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в рамках подпрограммы "Дорожная деятельность и транспортное обслуживание" муниципальной программы "Городское хозяйство" (Закупка товаров, работ и услуг для обеспечения государственных (муниципальных) нужд)</t>
  </si>
  <si>
    <t xml:space="preserve">Капитальный ремонт, ремонт  и содержание жилищного фонда в рамках подпрограммы "Развитие инфраструктуры и улучшение жилищных условий граждан Южского городского поселения" муниципальной программы "Городское хозяйство" (Закупка товаров, работ и услуг для обеспечения государственных (муниципальных) нужд) </t>
  </si>
  <si>
    <r>
      <t>Капитальный ремонт общего имущества многоквартирных домов, в соответствии с региональной программой капитального ремонта общего имущества в рамках подпрограммы "Развитие инфраструктуры и улучшение жилищных условий граждан Южского городского поселения" муниципальной программы "Городское хозяйство" (Закупка товаров, работ и услуг для обеспечения государственных (муниципальных) нужд)</t>
    </r>
    <r>
      <rPr>
        <i/>
        <sz val="10"/>
        <color theme="3"/>
        <rFont val="Times New Roman"/>
        <family val="1"/>
        <charset val="204"/>
      </rPr>
      <t xml:space="preserve"> </t>
    </r>
  </si>
  <si>
    <r>
      <t xml:space="preserve">Капитальный ремонт общего имущества многоквартирных домов, в соответствии с региональной программой капитального ремонта общего имущества, </t>
    </r>
    <r>
      <rPr>
        <u/>
        <sz val="14"/>
        <rFont val="Times New Roman"/>
        <family val="1"/>
        <charset val="204"/>
      </rPr>
      <t xml:space="preserve">в части погашения кредиторской задолженности за 2015 год </t>
    </r>
    <r>
      <rPr>
        <sz val="14"/>
        <rFont val="Times New Roman"/>
        <family val="1"/>
        <charset val="204"/>
      </rPr>
      <t xml:space="preserve">в рамках реализации подпрограммы "Развитие инфраструктуры и улучшение жилищных условий граждан Южского городского поселения" муниципальной программы "Городское хозяйство" (Закупка товаров, работ и услуг для обеспечения государственных (муниципальных) нужд) </t>
    </r>
  </si>
  <si>
    <r>
      <t>Оплата услуг по проведению открытого конкурса по выбору управляющей организации в рамках подпрограммы "Развитие инфраструктуры и улучшение жилищных условий граждан Южского городского поселения" муниципальной программы "Городское хозяйство" (Закупка товаров, работ и услуг для обеспечения государственных (муниципальных) нужд)</t>
    </r>
    <r>
      <rPr>
        <sz val="10"/>
        <color theme="3"/>
        <rFont val="Times New Roman"/>
        <family val="1"/>
        <charset val="204"/>
      </rPr>
      <t/>
    </r>
  </si>
  <si>
    <t>Строительство линий централизованного водоснабжения в рамках подпрограммы "Развитие инфраструктуры и улучшение жилищных условий граждан Южского городского поселения" муниципальной программы "Городское хозяйство" (Закупка товаров, работ и услуг для обеспечения государственных (муниципальных) нужд)</t>
  </si>
  <si>
    <t>Содержание нецентрализованных источников водоснабжения в рамках подпрограммы "Развитие инфраструктуры и улучшение жилищных условий граждан Южского городского поселения" муниципальной программы "Городское хозяйство" (Закупка товаров, работ и услуг для обеспечения государственных (муниципальных) нужд)</t>
  </si>
  <si>
    <r>
      <t xml:space="preserve">Возмещение недополученных доходов от разницы в тарифе и установленной плате для населения на услуги бани </t>
    </r>
    <r>
      <rPr>
        <u/>
        <sz val="14"/>
        <color theme="1"/>
        <rFont val="Times New Roman"/>
        <family val="1"/>
        <charset val="204"/>
      </rPr>
      <t>в части погашения кредиторской задолженности</t>
    </r>
    <r>
      <rPr>
        <sz val="14"/>
        <color theme="1"/>
        <rFont val="Times New Roman"/>
        <family val="1"/>
        <charset val="204"/>
      </rPr>
      <t xml:space="preserve"> в рамках подпрограммы "Развитие инфраструктуры и улучшение жилищных условий граждан Южского городского поселения" муниципальной программы "Городское хозяйство" (Иные бюджетные ассигнования)</t>
    </r>
  </si>
  <si>
    <r>
      <t xml:space="preserve">Приобретение труб для ремонта линии централизованного теплоснабжения в рамках подготовки к зимнему отопительному периоду 2016-2017 годов в рамках подпрограммы "Развитие инфраструктуры и улучшение жилищных условий граждан Южского городского поселения" муниципальной программы "Городское хозяйство" (Закупка товаров, работ и услуг для обеспечения государственных (муниципальных) нужд) </t>
    </r>
    <r>
      <rPr>
        <i/>
        <sz val="10"/>
        <color theme="3" tint="-0.249977111117893"/>
        <rFont val="Times New Roman"/>
        <family val="1"/>
        <charset val="204"/>
      </rPr>
      <t xml:space="preserve"> </t>
    </r>
  </si>
  <si>
    <r>
      <t>Приобретение сорбента для системы водоочистки воды на станцию обезжелезования в рамках подпрограммы "Развитие инфраструктуры и улучшение жилищных условий граждан Южского городского поселения" муниципальной программы "Городское хозяйство" (Закупка товаров, работ и услуг для обеспечения государственных (муниципальных) нужд)</t>
    </r>
    <r>
      <rPr>
        <sz val="10"/>
        <color theme="4" tint="-0.499984740745262"/>
        <rFont val="Times New Roman"/>
        <family val="1"/>
        <charset val="204"/>
      </rPr>
      <t xml:space="preserve"> </t>
    </r>
  </si>
  <si>
    <t>Приобретение насоса консольного для станции второго подъема в рамках подпрограммы "Развитие инфраструктуры и улучшение жилищных условий граждан Южского городского поселения" муниципальной программы "Городское хозяйство" (Закупка товаров, работ и услуг для обеспечения государственных (муниципальных) нужд)</t>
  </si>
  <si>
    <t>Газификация и газоснабжение семи жилых домов (15 квартир) по ул. Куйбышева в г.Южа Ивановской области в рамках подпрограммы "Развитие инфраструктуры и улучшение жилищных условий граждан Южского городского поселения" муниципальной программы "Городское хозяйство" (Закупка товаров, работ и услуг для обеспечения государственных (муниципальных) нужд)</t>
  </si>
  <si>
    <t xml:space="preserve">Газификация и газоснабжение семи жилых домов (15 квартир) по ул. Куйбышева в г.Южа Ивановской области в рамках подпрограммы "Развитие инфраструктуры и улучшение жилищных условий граждан Южского городского поселения" муниципальной программы "Городское хозяйство" (Капитальные вложения в объекты государственной (муниципальной) собственности) </t>
  </si>
  <si>
    <t>Мероприятия по содержанию территории Южского городского поселения, а также проектированию, созданию, реконструкции, капитального ремонта, ремонта и содержания объектов благоустройства, направленных на обеспечение комфортных условий для проживания населения в рамках подпрограммы "Благоустройство Южского городского поселения" муниципальной программы "Городское хозяйство" (Закупка товаров, работ и услуг для обеспечения государственных (муниципальных) нужд)</t>
  </si>
  <si>
    <r>
      <t xml:space="preserve">Мероприятия по содержанию территории Южского городского поселения, а также проектированию, созданию, реконструкции, капитального ремонта, ремонта и содержания объектов благоустройства, направленных на обеспечение комфортных условий для проживания населения </t>
    </r>
    <r>
      <rPr>
        <u/>
        <sz val="14"/>
        <rFont val="Times New Roman"/>
        <family val="1"/>
        <charset val="204"/>
      </rPr>
      <t xml:space="preserve">в части погашения кредиторской задолженности по муниципальному контракту №0133300025014000074_166779 от 02.01.2015г.  </t>
    </r>
    <r>
      <rPr>
        <sz val="14"/>
        <rFont val="Times New Roman"/>
        <family val="1"/>
        <charset val="204"/>
      </rPr>
      <t>в рамках подпрограммы "Благоустройство Южского городского поселения" муниципальной программы "Городское хозяйство" (Закупка товаров, работ и услуг для обеспечения государственных (муниципальных) нужд)</t>
    </r>
  </si>
  <si>
    <r>
      <t>Мероприятия по уличному освещению в рамках подпрограммы "Благоустройство Южского городского поселения" муниципальной программы "Городское хозяйство" (Закупка товаров, работ и услуг для обеспечения государственных (муниципальных) нужд)</t>
    </r>
    <r>
      <rPr>
        <i/>
        <sz val="10"/>
        <color theme="3"/>
        <rFont val="Times New Roman"/>
        <family val="1"/>
        <charset val="204"/>
      </rPr>
      <t xml:space="preserve"> </t>
    </r>
  </si>
  <si>
    <r>
      <t xml:space="preserve">Прочие мероприятия  в области благоустройства в рамках подпрограммы "Благоустройство Южского городского поселения" муниципальной программы "Городское хозяйство" (Закупка товаров, работ и услуг для обеспечения государственных (муниципальных) нужд) </t>
    </r>
    <r>
      <rPr>
        <i/>
        <sz val="14"/>
        <color theme="3"/>
        <rFont val="Times New Roman"/>
        <family val="1"/>
        <charset val="204"/>
      </rPr>
      <t/>
    </r>
  </si>
  <si>
    <t>Рекультивация  полигона твердых бытовых отходов в рамках подпрограммы "Благоустройство Южского городского поселения" муниципальной программы "Городское хозяйство" (Закупка товаров, работ и услуг для обеспечения государственных (муниципальных) нужд)</t>
  </si>
  <si>
    <t>Погашение кредиторской задолженности по муниципальному контракту №26-к/15 от 23.10.2015г. на   выполнение работ по спилу аварийных деревьев на территории Южского городского поселения в рамках подпрограммы "Благоустройство Южского городского поселения" муниципальной программы "Городское хозяйство" (Закупка товаров, работ и услуг для обеспечения государственных (муниципальных) нужд)</t>
  </si>
  <si>
    <t xml:space="preserve">Погашение кредиторской задолженности по муниципальному контракту № 24-к/15 от 23.09.2015 г. по приобретению многолетних насаждений для Южского городского поселения в рамках подпрограммы "Благоустройство Южского городского поселения" муниципальной программы "Городское хозяйство"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</si>
  <si>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в рамках непрограммных направлений деятельности органов местного самоуправления Южского  городского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</si>
  <si>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>Обеспечение функционирования Совета Южского городского поселения Южского муниципального района в рамках непрограммных направлений деятельности органов местного самоуправления Южского  городского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color theme="3"/>
        <rFont val="Times New Roman"/>
        <family val="1"/>
        <charset val="204"/>
      </rPr>
      <t xml:space="preserve"> </t>
    </r>
  </si>
  <si>
    <r>
      <t>Обеспечение функционирования Совета Южского городского поселения Южского муниципального района в рамках непрограммных направлений деятельности органов местного самоуправления Южского  городского поселения (Закупка товаров, работ и услуг для обеспечения государственных (муниципальных) нужд)</t>
    </r>
    <r>
      <rPr>
        <i/>
        <sz val="10"/>
        <color theme="3"/>
        <rFont val="Times New Roman"/>
        <family val="1"/>
        <charset val="204"/>
      </rPr>
      <t xml:space="preserve"> </t>
    </r>
  </si>
  <si>
    <r>
      <t>Обеспечение функционирования Совета Южского городского поселения Южского муниципального района в рамках непрограммных направлений деятельности органов местного самоуправления Южского  городского поселения (Иные бюджетные ассигнования)</t>
    </r>
    <r>
      <rPr>
        <i/>
        <sz val="10"/>
        <color theme="3"/>
        <rFont val="Times New Roman"/>
        <family val="1"/>
        <charset val="204"/>
      </rPr>
      <t xml:space="preserve"> </t>
    </r>
  </si>
  <si>
    <r>
      <t xml:space="preserve">Всего: </t>
    </r>
    <r>
      <rPr>
        <i/>
        <sz val="10"/>
        <color theme="3"/>
        <rFont val="Times New Roman"/>
        <family val="1"/>
        <charset val="204"/>
      </rPr>
      <t/>
    </r>
  </si>
  <si>
    <t>31 9 00 20680</t>
  </si>
  <si>
    <t>Погашение кредиторской задолженности по договору № 0678156 от 27.01.2015 г. в части оказания услуг связи в рамках непрограммных направлений деятельности исполнительно-распорядительных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</si>
  <si>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к решению Совета Южского</t>
  </si>
  <si>
    <t>городского поселения</t>
  </si>
  <si>
    <t>Южского муниципального района</t>
  </si>
  <si>
    <t>8</t>
  </si>
  <si>
    <t>9</t>
  </si>
  <si>
    <t>Наименование</t>
  </si>
  <si>
    <t>Код глав-ного распорядителя</t>
  </si>
  <si>
    <t>Раздел</t>
  </si>
  <si>
    <t>Целевая статья</t>
  </si>
  <si>
    <t>Вид расхо-дов</t>
  </si>
  <si>
    <t>Утвержденные бюджетные назначения (руб.)</t>
  </si>
  <si>
    <t>Процент испол-нения      (%)</t>
  </si>
  <si>
    <t xml:space="preserve">Расходы бюджета Южского городского поселения по ведомственной структуре расходов бюджета за 2016 год </t>
  </si>
  <si>
    <r>
      <t>Администрация Южского муниципального района</t>
    </r>
    <r>
      <rPr>
        <b/>
        <i/>
        <sz val="10"/>
        <rFont val="Times New Roman"/>
        <family val="1"/>
        <charset val="204"/>
      </rPr>
      <t xml:space="preserve"> </t>
    </r>
  </si>
  <si>
    <t>Исполнено за 2016 год       (руб.)</t>
  </si>
  <si>
    <t>Под-раздел</t>
  </si>
  <si>
    <t>Приложение № 2</t>
  </si>
  <si>
    <t>"Об утверждении отчёта об
исполнении бюджета Южского
городского поселения за 2016 год"</t>
  </si>
  <si>
    <t>от 18.05.2017 г. № 31</t>
  </si>
</sst>
</file>

<file path=xl/styles.xml><?xml version="1.0" encoding="utf-8"?>
<styleSheet xmlns="http://schemas.openxmlformats.org/spreadsheetml/2006/main">
  <numFmts count="1">
    <numFmt numFmtId="164" formatCode="#,##0.0"/>
  </numFmts>
  <fonts count="1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5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i/>
      <sz val="10"/>
      <color theme="3"/>
      <name val="Times New Roman"/>
      <family val="1"/>
      <charset val="204"/>
    </font>
    <font>
      <sz val="10"/>
      <color theme="3"/>
      <name val="Times New Roman"/>
      <family val="1"/>
      <charset val="204"/>
    </font>
    <font>
      <i/>
      <sz val="14"/>
      <color theme="3"/>
      <name val="Times New Roman"/>
      <family val="1"/>
      <charset val="204"/>
    </font>
    <font>
      <i/>
      <sz val="10"/>
      <color theme="3" tint="-0.249977111117893"/>
      <name val="Times New Roman"/>
      <family val="1"/>
      <charset val="204"/>
    </font>
    <font>
      <sz val="10"/>
      <color theme="4" tint="-0.49998474074526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0" fontId="1" fillId="0" borderId="0" xfId="0" applyFont="1" applyFill="1"/>
    <xf numFmtId="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justify"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2" fontId="1" fillId="0" borderId="1" xfId="0" applyNumberFormat="1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6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0" xfId="0" applyNumberFormat="1" applyFont="1" applyFill="1"/>
    <xf numFmtId="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1" xfId="0" applyNumberFormat="1" applyFont="1" applyFill="1" applyBorder="1" applyAlignment="1">
      <alignment horizontal="justify" vertical="top"/>
    </xf>
    <xf numFmtId="2" fontId="6" fillId="0" borderId="1" xfId="0" applyNumberFormat="1" applyFont="1" applyFill="1" applyBorder="1" applyAlignment="1">
      <alignment horizontal="justify" vertical="top" wrapText="1"/>
    </xf>
    <xf numFmtId="4" fontId="13" fillId="0" borderId="0" xfId="0" applyNumberFormat="1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justify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3"/>
  <sheetViews>
    <sheetView tabSelected="1" zoomScale="80" zoomScaleNormal="80" workbookViewId="0">
      <selection activeCell="F9" sqref="F9"/>
    </sheetView>
  </sheetViews>
  <sheetFormatPr defaultRowHeight="18.75"/>
  <cols>
    <col min="1" max="1" width="74" style="3" customWidth="1"/>
    <col min="2" max="2" width="5.85546875" style="10" customWidth="1"/>
    <col min="3" max="3" width="5.28515625" style="10" customWidth="1"/>
    <col min="4" max="4" width="5.42578125" style="10" customWidth="1"/>
    <col min="5" max="5" width="18.28515625" style="10" customWidth="1"/>
    <col min="6" max="6" width="5.28515625" style="10" customWidth="1"/>
    <col min="7" max="7" width="18.140625" style="10" customWidth="1"/>
    <col min="8" max="8" width="19.7109375" style="10" customWidth="1"/>
    <col min="9" max="9" width="13.140625" style="10" customWidth="1"/>
    <col min="10" max="10" width="40" style="3" customWidth="1"/>
    <col min="11" max="16384" width="9.140625" style="3"/>
  </cols>
  <sheetData>
    <row r="1" spans="1:10">
      <c r="A1" s="45" t="s">
        <v>194</v>
      </c>
      <c r="B1" s="45"/>
      <c r="C1" s="45"/>
      <c r="D1" s="45"/>
      <c r="E1" s="45"/>
      <c r="F1" s="45"/>
      <c r="G1" s="45"/>
      <c r="H1" s="45"/>
      <c r="I1" s="45"/>
    </row>
    <row r="2" spans="1:10">
      <c r="A2" s="45" t="s">
        <v>178</v>
      </c>
      <c r="B2" s="45"/>
      <c r="C2" s="45"/>
      <c r="D2" s="45"/>
      <c r="E2" s="45"/>
      <c r="F2" s="45"/>
      <c r="G2" s="45"/>
      <c r="H2" s="45"/>
      <c r="I2" s="45"/>
    </row>
    <row r="3" spans="1:10">
      <c r="A3" s="45" t="s">
        <v>179</v>
      </c>
      <c r="B3" s="45"/>
      <c r="C3" s="45"/>
      <c r="D3" s="45"/>
      <c r="E3" s="45"/>
      <c r="F3" s="45"/>
      <c r="G3" s="45"/>
      <c r="H3" s="45"/>
      <c r="I3" s="45"/>
    </row>
    <row r="4" spans="1:10">
      <c r="A4" s="45" t="s">
        <v>180</v>
      </c>
      <c r="B4" s="45"/>
      <c r="C4" s="45"/>
      <c r="D4" s="45"/>
      <c r="E4" s="45"/>
      <c r="F4" s="45"/>
      <c r="G4" s="45"/>
      <c r="H4" s="45"/>
      <c r="I4" s="45"/>
    </row>
    <row r="5" spans="1:10" ht="56.25" customHeight="1">
      <c r="A5" s="46" t="s">
        <v>195</v>
      </c>
      <c r="B5" s="46"/>
      <c r="C5" s="46"/>
      <c r="D5" s="46"/>
      <c r="E5" s="46"/>
      <c r="F5" s="46"/>
      <c r="G5" s="46"/>
      <c r="H5" s="46"/>
      <c r="I5" s="46"/>
    </row>
    <row r="6" spans="1:10" ht="27" customHeight="1">
      <c r="A6" s="45" t="s">
        <v>196</v>
      </c>
      <c r="B6" s="45"/>
      <c r="C6" s="45"/>
      <c r="D6" s="45"/>
      <c r="E6" s="45"/>
      <c r="F6" s="45"/>
      <c r="G6" s="45"/>
      <c r="H6" s="45"/>
      <c r="I6" s="45"/>
    </row>
    <row r="7" spans="1:10">
      <c r="E7" s="41"/>
      <c r="F7" s="41"/>
      <c r="G7" s="41"/>
      <c r="H7" s="41"/>
      <c r="I7" s="41"/>
    </row>
    <row r="8" spans="1:10">
      <c r="A8" s="47" t="s">
        <v>190</v>
      </c>
      <c r="B8" s="47"/>
      <c r="C8" s="47"/>
      <c r="D8" s="47"/>
      <c r="E8" s="47"/>
      <c r="F8" s="47"/>
      <c r="G8" s="47"/>
      <c r="H8" s="47"/>
      <c r="I8" s="47"/>
    </row>
    <row r="10" spans="1:10" ht="135.75" customHeight="1">
      <c r="A10" s="40" t="s">
        <v>183</v>
      </c>
      <c r="B10" s="39" t="s">
        <v>184</v>
      </c>
      <c r="C10" s="39" t="s">
        <v>185</v>
      </c>
      <c r="D10" s="39" t="s">
        <v>193</v>
      </c>
      <c r="E10" s="39" t="s">
        <v>186</v>
      </c>
      <c r="F10" s="39" t="s">
        <v>187</v>
      </c>
      <c r="G10" s="39" t="s">
        <v>188</v>
      </c>
      <c r="H10" s="39" t="s">
        <v>192</v>
      </c>
      <c r="I10" s="39" t="s">
        <v>189</v>
      </c>
    </row>
    <row r="11" spans="1:10" s="12" customFormat="1">
      <c r="A11" s="36" t="s">
        <v>0</v>
      </c>
      <c r="B11" s="37" t="s">
        <v>1</v>
      </c>
      <c r="C11" s="37" t="s">
        <v>2</v>
      </c>
      <c r="D11" s="37" t="s">
        <v>3</v>
      </c>
      <c r="E11" s="37" t="s">
        <v>4</v>
      </c>
      <c r="F11" s="37" t="s">
        <v>5</v>
      </c>
      <c r="G11" s="40" t="s">
        <v>6</v>
      </c>
      <c r="H11" s="40" t="s">
        <v>181</v>
      </c>
      <c r="I11" s="40" t="s">
        <v>182</v>
      </c>
    </row>
    <row r="12" spans="1:10" s="14" customFormat="1" ht="30.75" customHeight="1">
      <c r="A12" s="13" t="s">
        <v>191</v>
      </c>
      <c r="B12" s="6" t="s">
        <v>7</v>
      </c>
      <c r="C12" s="6" t="s">
        <v>8</v>
      </c>
      <c r="D12" s="6" t="s">
        <v>8</v>
      </c>
      <c r="E12" s="6" t="s">
        <v>9</v>
      </c>
      <c r="F12" s="6" t="s">
        <v>10</v>
      </c>
      <c r="G12" s="7">
        <f>SUM(G13:G33)</f>
        <v>16430387.98</v>
      </c>
      <c r="H12" s="7">
        <f>SUM(H13:H33)</f>
        <v>16372398.58</v>
      </c>
      <c r="I12" s="7">
        <f>H12/G12*100</f>
        <v>99.647060068997831</v>
      </c>
      <c r="J12" s="15"/>
    </row>
    <row r="13" spans="1:10" s="14" customFormat="1" ht="131.25" customHeight="1">
      <c r="A13" s="32" t="s">
        <v>124</v>
      </c>
      <c r="B13" s="37" t="s">
        <v>7</v>
      </c>
      <c r="C13" s="37" t="s">
        <v>11</v>
      </c>
      <c r="D13" s="37" t="s">
        <v>14</v>
      </c>
      <c r="E13" s="37" t="s">
        <v>110</v>
      </c>
      <c r="F13" s="37" t="s">
        <v>111</v>
      </c>
      <c r="G13" s="4">
        <v>6057.14</v>
      </c>
      <c r="H13" s="5">
        <v>6057.14</v>
      </c>
      <c r="I13" s="4">
        <f t="shared" ref="I13:I76" si="0">H13/G13*100</f>
        <v>100</v>
      </c>
      <c r="J13" s="15"/>
    </row>
    <row r="14" spans="1:10" s="11" customFormat="1" ht="111.75" customHeight="1">
      <c r="A14" s="16" t="s">
        <v>125</v>
      </c>
      <c r="B14" s="37" t="s">
        <v>7</v>
      </c>
      <c r="C14" s="37" t="s">
        <v>11</v>
      </c>
      <c r="D14" s="37" t="s">
        <v>15</v>
      </c>
      <c r="E14" s="17" t="s">
        <v>26</v>
      </c>
      <c r="F14" s="17">
        <v>800</v>
      </c>
      <c r="G14" s="4">
        <f>400000-40000-110580-120000-99929</f>
        <v>29491</v>
      </c>
      <c r="H14" s="4">
        <v>0</v>
      </c>
      <c r="I14" s="4">
        <f t="shared" si="0"/>
        <v>0</v>
      </c>
    </row>
    <row r="15" spans="1:10" s="11" customFormat="1" ht="150.75" customHeight="1">
      <c r="A15" s="23" t="s">
        <v>126</v>
      </c>
      <c r="B15" s="37" t="s">
        <v>7</v>
      </c>
      <c r="C15" s="37" t="s">
        <v>11</v>
      </c>
      <c r="D15" s="37" t="s">
        <v>16</v>
      </c>
      <c r="E15" s="17" t="s">
        <v>112</v>
      </c>
      <c r="F15" s="17">
        <v>200</v>
      </c>
      <c r="G15" s="4">
        <v>30000</v>
      </c>
      <c r="H15" s="4">
        <v>30000</v>
      </c>
      <c r="I15" s="4">
        <f t="shared" si="0"/>
        <v>100</v>
      </c>
    </row>
    <row r="16" spans="1:10" s="11" customFormat="1" ht="206.25" customHeight="1">
      <c r="A16" s="26" t="s">
        <v>127</v>
      </c>
      <c r="B16" s="37" t="s">
        <v>7</v>
      </c>
      <c r="C16" s="37" t="s">
        <v>11</v>
      </c>
      <c r="D16" s="37" t="s">
        <v>16</v>
      </c>
      <c r="E16" s="17" t="s">
        <v>121</v>
      </c>
      <c r="F16" s="17">
        <v>800</v>
      </c>
      <c r="G16" s="4">
        <f>715613.16</f>
        <v>715613.16</v>
      </c>
      <c r="H16" s="4">
        <v>715613.16</v>
      </c>
      <c r="I16" s="4">
        <f t="shared" si="0"/>
        <v>100</v>
      </c>
    </row>
    <row r="17" spans="1:9" ht="96" customHeight="1">
      <c r="A17" s="16" t="s">
        <v>80</v>
      </c>
      <c r="B17" s="37" t="s">
        <v>7</v>
      </c>
      <c r="C17" s="37" t="s">
        <v>20</v>
      </c>
      <c r="D17" s="37" t="s">
        <v>20</v>
      </c>
      <c r="E17" s="17" t="s">
        <v>27</v>
      </c>
      <c r="F17" s="17">
        <v>200</v>
      </c>
      <c r="G17" s="5">
        <f>38000-3000</f>
        <v>35000</v>
      </c>
      <c r="H17" s="4">
        <v>35000</v>
      </c>
      <c r="I17" s="4">
        <f t="shared" si="0"/>
        <v>100</v>
      </c>
    </row>
    <row r="18" spans="1:9" ht="114.75" customHeight="1">
      <c r="A18" s="16" t="s">
        <v>67</v>
      </c>
      <c r="B18" s="37" t="s">
        <v>7</v>
      </c>
      <c r="C18" s="37" t="s">
        <v>20</v>
      </c>
      <c r="D18" s="37" t="s">
        <v>20</v>
      </c>
      <c r="E18" s="17" t="s">
        <v>27</v>
      </c>
      <c r="F18" s="17">
        <v>600</v>
      </c>
      <c r="G18" s="5">
        <v>3000</v>
      </c>
      <c r="H18" s="4">
        <v>3000</v>
      </c>
      <c r="I18" s="4">
        <f t="shared" si="0"/>
        <v>100</v>
      </c>
    </row>
    <row r="19" spans="1:9" ht="115.5" customHeight="1">
      <c r="A19" s="18" t="s">
        <v>71</v>
      </c>
      <c r="B19" s="37" t="s">
        <v>7</v>
      </c>
      <c r="C19" s="37" t="s">
        <v>20</v>
      </c>
      <c r="D19" s="37" t="s">
        <v>20</v>
      </c>
      <c r="E19" s="17" t="s">
        <v>28</v>
      </c>
      <c r="F19" s="17">
        <v>600</v>
      </c>
      <c r="G19" s="5">
        <v>6000</v>
      </c>
      <c r="H19" s="4">
        <v>6000</v>
      </c>
      <c r="I19" s="4">
        <f t="shared" si="0"/>
        <v>100</v>
      </c>
    </row>
    <row r="20" spans="1:9" ht="114" customHeight="1">
      <c r="A20" s="19" t="s">
        <v>81</v>
      </c>
      <c r="B20" s="37" t="s">
        <v>7</v>
      </c>
      <c r="C20" s="37" t="s">
        <v>20</v>
      </c>
      <c r="D20" s="37" t="s">
        <v>20</v>
      </c>
      <c r="E20" s="17" t="s">
        <v>29</v>
      </c>
      <c r="F20" s="17">
        <v>200</v>
      </c>
      <c r="G20" s="5">
        <f>305600-302600</f>
        <v>3000</v>
      </c>
      <c r="H20" s="4">
        <v>3000</v>
      </c>
      <c r="I20" s="4">
        <f t="shared" si="0"/>
        <v>100</v>
      </c>
    </row>
    <row r="21" spans="1:9" ht="116.25" customHeight="1">
      <c r="A21" s="18" t="s">
        <v>82</v>
      </c>
      <c r="B21" s="37" t="s">
        <v>7</v>
      </c>
      <c r="C21" s="37" t="s">
        <v>20</v>
      </c>
      <c r="D21" s="37" t="s">
        <v>20</v>
      </c>
      <c r="E21" s="17" t="s">
        <v>29</v>
      </c>
      <c r="F21" s="17">
        <v>600</v>
      </c>
      <c r="G21" s="5">
        <v>302600</v>
      </c>
      <c r="H21" s="4">
        <v>302600</v>
      </c>
      <c r="I21" s="4">
        <f t="shared" si="0"/>
        <v>100</v>
      </c>
    </row>
    <row r="22" spans="1:9" ht="137.25" customHeight="1">
      <c r="A22" s="19" t="s">
        <v>128</v>
      </c>
      <c r="B22" s="37" t="s">
        <v>7</v>
      </c>
      <c r="C22" s="37" t="s">
        <v>17</v>
      </c>
      <c r="D22" s="37" t="s">
        <v>11</v>
      </c>
      <c r="E22" s="17" t="s">
        <v>31</v>
      </c>
      <c r="F22" s="17">
        <v>600</v>
      </c>
      <c r="G22" s="5">
        <f>12877594+169026+99929</f>
        <v>13146549</v>
      </c>
      <c r="H22" s="4">
        <v>13146549</v>
      </c>
      <c r="I22" s="4">
        <f t="shared" si="0"/>
        <v>100</v>
      </c>
    </row>
    <row r="23" spans="1:9" ht="115.5" customHeight="1">
      <c r="A23" s="19" t="s">
        <v>129</v>
      </c>
      <c r="B23" s="37" t="s">
        <v>7</v>
      </c>
      <c r="C23" s="37" t="s">
        <v>17</v>
      </c>
      <c r="D23" s="37" t="s">
        <v>11</v>
      </c>
      <c r="E23" s="17" t="s">
        <v>30</v>
      </c>
      <c r="F23" s="17">
        <v>200</v>
      </c>
      <c r="G23" s="5">
        <f>8600-1000</f>
        <v>7600</v>
      </c>
      <c r="H23" s="4">
        <v>7600</v>
      </c>
      <c r="I23" s="4">
        <f t="shared" si="0"/>
        <v>100</v>
      </c>
    </row>
    <row r="24" spans="1:9" ht="208.5" customHeight="1">
      <c r="A24" s="19" t="s">
        <v>73</v>
      </c>
      <c r="B24" s="37" t="s">
        <v>7</v>
      </c>
      <c r="C24" s="37" t="s">
        <v>17</v>
      </c>
      <c r="D24" s="37" t="s">
        <v>11</v>
      </c>
      <c r="E24" s="17" t="s">
        <v>33</v>
      </c>
      <c r="F24" s="17">
        <v>600</v>
      </c>
      <c r="G24" s="5">
        <f>956898</f>
        <v>956898</v>
      </c>
      <c r="H24" s="4">
        <v>956898</v>
      </c>
      <c r="I24" s="4">
        <f t="shared" si="0"/>
        <v>100</v>
      </c>
    </row>
    <row r="25" spans="1:9" ht="228" customHeight="1">
      <c r="A25" s="19" t="s">
        <v>130</v>
      </c>
      <c r="B25" s="37" t="s">
        <v>7</v>
      </c>
      <c r="C25" s="37" t="s">
        <v>17</v>
      </c>
      <c r="D25" s="37" t="s">
        <v>11</v>
      </c>
      <c r="E25" s="17" t="s">
        <v>34</v>
      </c>
      <c r="F25" s="17">
        <v>600</v>
      </c>
      <c r="G25" s="5">
        <f>410100+50000</f>
        <v>460100</v>
      </c>
      <c r="H25" s="4">
        <v>460100</v>
      </c>
      <c r="I25" s="4">
        <f t="shared" si="0"/>
        <v>100</v>
      </c>
    </row>
    <row r="26" spans="1:9" ht="96" customHeight="1">
      <c r="A26" s="19" t="s">
        <v>72</v>
      </c>
      <c r="B26" s="37" t="s">
        <v>7</v>
      </c>
      <c r="C26" s="37" t="s">
        <v>17</v>
      </c>
      <c r="D26" s="37" t="s">
        <v>11</v>
      </c>
      <c r="E26" s="17" t="s">
        <v>32</v>
      </c>
      <c r="F26" s="17">
        <v>600</v>
      </c>
      <c r="G26" s="5">
        <v>36000</v>
      </c>
      <c r="H26" s="4">
        <v>36000</v>
      </c>
      <c r="I26" s="4">
        <f t="shared" si="0"/>
        <v>100</v>
      </c>
    </row>
    <row r="27" spans="1:9" ht="94.5" customHeight="1">
      <c r="A27" s="19" t="s">
        <v>131</v>
      </c>
      <c r="B27" s="37" t="s">
        <v>7</v>
      </c>
      <c r="C27" s="37" t="s">
        <v>21</v>
      </c>
      <c r="D27" s="37" t="s">
        <v>11</v>
      </c>
      <c r="E27" s="17" t="s">
        <v>35</v>
      </c>
      <c r="F27" s="17">
        <v>300</v>
      </c>
      <c r="G27" s="5">
        <f>415901.4-196421.72</f>
        <v>219479.68000000002</v>
      </c>
      <c r="H27" s="4">
        <v>211355.95</v>
      </c>
      <c r="I27" s="4">
        <f t="shared" si="0"/>
        <v>96.298641404981083</v>
      </c>
    </row>
    <row r="28" spans="1:9" ht="186.75" customHeight="1">
      <c r="A28" s="18" t="s">
        <v>68</v>
      </c>
      <c r="B28" s="37" t="s">
        <v>7</v>
      </c>
      <c r="C28" s="37" t="s">
        <v>21</v>
      </c>
      <c r="D28" s="37" t="s">
        <v>19</v>
      </c>
      <c r="E28" s="17" t="s">
        <v>65</v>
      </c>
      <c r="F28" s="17">
        <v>600</v>
      </c>
      <c r="G28" s="5">
        <v>125000</v>
      </c>
      <c r="H28" s="4">
        <v>125000</v>
      </c>
      <c r="I28" s="4">
        <f t="shared" si="0"/>
        <v>100</v>
      </c>
    </row>
    <row r="29" spans="1:9" ht="153" customHeight="1">
      <c r="A29" s="18" t="s">
        <v>79</v>
      </c>
      <c r="B29" s="37" t="s">
        <v>7</v>
      </c>
      <c r="C29" s="37" t="s">
        <v>21</v>
      </c>
      <c r="D29" s="37" t="s">
        <v>19</v>
      </c>
      <c r="E29" s="17" t="s">
        <v>78</v>
      </c>
      <c r="F29" s="17">
        <v>300</v>
      </c>
      <c r="G29" s="5">
        <f>40000</f>
        <v>40000</v>
      </c>
      <c r="H29" s="4">
        <v>20000</v>
      </c>
      <c r="I29" s="4">
        <f t="shared" si="0"/>
        <v>50</v>
      </c>
    </row>
    <row r="30" spans="1:9" ht="134.25" customHeight="1">
      <c r="A30" s="33" t="s">
        <v>132</v>
      </c>
      <c r="B30" s="37" t="s">
        <v>7</v>
      </c>
      <c r="C30" s="37" t="s">
        <v>21</v>
      </c>
      <c r="D30" s="37" t="s">
        <v>19</v>
      </c>
      <c r="E30" s="17" t="s">
        <v>113</v>
      </c>
      <c r="F30" s="17">
        <v>300</v>
      </c>
      <c r="G30" s="5">
        <v>20000</v>
      </c>
      <c r="H30" s="4">
        <v>20000</v>
      </c>
      <c r="I30" s="4">
        <f t="shared" si="0"/>
        <v>100</v>
      </c>
    </row>
    <row r="31" spans="1:9" ht="133.5" customHeight="1">
      <c r="A31" s="33" t="s">
        <v>133</v>
      </c>
      <c r="B31" s="37" t="s">
        <v>7</v>
      </c>
      <c r="C31" s="37" t="s">
        <v>21</v>
      </c>
      <c r="D31" s="37" t="s">
        <v>19</v>
      </c>
      <c r="E31" s="17" t="s">
        <v>117</v>
      </c>
      <c r="F31" s="17">
        <v>300</v>
      </c>
      <c r="G31" s="5">
        <v>20000</v>
      </c>
      <c r="H31" s="4">
        <v>20000</v>
      </c>
      <c r="I31" s="4">
        <f t="shared" si="0"/>
        <v>100</v>
      </c>
    </row>
    <row r="32" spans="1:9" ht="113.25" customHeight="1">
      <c r="A32" s="19" t="s">
        <v>134</v>
      </c>
      <c r="B32" s="37" t="s">
        <v>7</v>
      </c>
      <c r="C32" s="37" t="s">
        <v>15</v>
      </c>
      <c r="D32" s="37" t="s">
        <v>12</v>
      </c>
      <c r="E32" s="17" t="s">
        <v>36</v>
      </c>
      <c r="F32" s="17">
        <v>200</v>
      </c>
      <c r="G32" s="5">
        <f>88000+61500</f>
        <v>149500</v>
      </c>
      <c r="H32" s="4">
        <v>149500</v>
      </c>
      <c r="I32" s="4">
        <f t="shared" si="0"/>
        <v>100</v>
      </c>
    </row>
    <row r="33" spans="1:9" ht="113.25" customHeight="1">
      <c r="A33" s="19" t="s">
        <v>135</v>
      </c>
      <c r="B33" s="37" t="s">
        <v>7</v>
      </c>
      <c r="C33" s="37" t="s">
        <v>15</v>
      </c>
      <c r="D33" s="37" t="s">
        <v>12</v>
      </c>
      <c r="E33" s="17" t="s">
        <v>37</v>
      </c>
      <c r="F33" s="17">
        <v>200</v>
      </c>
      <c r="G33" s="5">
        <f>180000-61500</f>
        <v>118500</v>
      </c>
      <c r="H33" s="4">
        <v>118125.33</v>
      </c>
      <c r="I33" s="4">
        <f t="shared" si="0"/>
        <v>99.683822784810133</v>
      </c>
    </row>
    <row r="34" spans="1:9" s="22" customFormat="1" ht="56.25" customHeight="1">
      <c r="A34" s="20" t="s">
        <v>136</v>
      </c>
      <c r="B34" s="21" t="s">
        <v>24</v>
      </c>
      <c r="C34" s="6" t="s">
        <v>8</v>
      </c>
      <c r="D34" s="6" t="s">
        <v>8</v>
      </c>
      <c r="E34" s="6" t="s">
        <v>9</v>
      </c>
      <c r="F34" s="6" t="s">
        <v>10</v>
      </c>
      <c r="G34" s="8">
        <f>SUM(G35:G42)</f>
        <v>2622079.5</v>
      </c>
      <c r="H34" s="8">
        <f>SUM(H35:H42)</f>
        <v>2565105.42</v>
      </c>
      <c r="I34" s="7">
        <f t="shared" si="0"/>
        <v>97.827141396742547</v>
      </c>
    </row>
    <row r="35" spans="1:9" s="22" customFormat="1" ht="115.5" customHeight="1">
      <c r="A35" s="23" t="s">
        <v>89</v>
      </c>
      <c r="B35" s="35" t="s">
        <v>24</v>
      </c>
      <c r="C35" s="37" t="s">
        <v>11</v>
      </c>
      <c r="D35" s="37" t="s">
        <v>16</v>
      </c>
      <c r="E35" s="24" t="s">
        <v>88</v>
      </c>
      <c r="F35" s="24">
        <v>200</v>
      </c>
      <c r="G35" s="25">
        <f>40000</f>
        <v>40000</v>
      </c>
      <c r="H35" s="25">
        <v>40000</v>
      </c>
      <c r="I35" s="4">
        <f t="shared" si="0"/>
        <v>100</v>
      </c>
    </row>
    <row r="36" spans="1:9" s="22" customFormat="1" ht="151.5" customHeight="1">
      <c r="A36" s="23" t="s">
        <v>137</v>
      </c>
      <c r="B36" s="35" t="s">
        <v>24</v>
      </c>
      <c r="C36" s="37" t="s">
        <v>11</v>
      </c>
      <c r="D36" s="37" t="s">
        <v>16</v>
      </c>
      <c r="E36" s="24" t="s">
        <v>90</v>
      </c>
      <c r="F36" s="24">
        <v>200</v>
      </c>
      <c r="G36" s="25">
        <f>38000+10000</f>
        <v>48000</v>
      </c>
      <c r="H36" s="25">
        <v>48000</v>
      </c>
      <c r="I36" s="4">
        <f t="shared" si="0"/>
        <v>100</v>
      </c>
    </row>
    <row r="37" spans="1:9" s="22" customFormat="1" ht="150" customHeight="1">
      <c r="A37" s="23" t="s">
        <v>138</v>
      </c>
      <c r="B37" s="35" t="s">
        <v>24</v>
      </c>
      <c r="C37" s="37" t="s">
        <v>11</v>
      </c>
      <c r="D37" s="37" t="s">
        <v>16</v>
      </c>
      <c r="E37" s="24" t="s">
        <v>91</v>
      </c>
      <c r="F37" s="24">
        <v>200</v>
      </c>
      <c r="G37" s="25">
        <f>9000-1195.5</f>
        <v>7804.5</v>
      </c>
      <c r="H37" s="25">
        <v>7804.5</v>
      </c>
      <c r="I37" s="4">
        <f t="shared" si="0"/>
        <v>100</v>
      </c>
    </row>
    <row r="38" spans="1:9" s="22" customFormat="1" ht="153.75" customHeight="1">
      <c r="A38" s="19" t="s">
        <v>139</v>
      </c>
      <c r="B38" s="35" t="s">
        <v>24</v>
      </c>
      <c r="C38" s="37" t="s">
        <v>11</v>
      </c>
      <c r="D38" s="37" t="s">
        <v>16</v>
      </c>
      <c r="E38" s="17" t="s">
        <v>55</v>
      </c>
      <c r="F38" s="17">
        <v>200</v>
      </c>
      <c r="G38" s="5">
        <f>60000+90000-83000</f>
        <v>67000</v>
      </c>
      <c r="H38" s="4">
        <v>67000</v>
      </c>
      <c r="I38" s="4">
        <f t="shared" si="0"/>
        <v>100</v>
      </c>
    </row>
    <row r="39" spans="1:9" ht="95.25" customHeight="1">
      <c r="A39" s="19" t="s">
        <v>140</v>
      </c>
      <c r="B39" s="35" t="s">
        <v>24</v>
      </c>
      <c r="C39" s="37" t="s">
        <v>11</v>
      </c>
      <c r="D39" s="37" t="s">
        <v>16</v>
      </c>
      <c r="E39" s="17" t="s">
        <v>38</v>
      </c>
      <c r="F39" s="17">
        <v>200</v>
      </c>
      <c r="G39" s="5">
        <f>190000-25000</f>
        <v>165000</v>
      </c>
      <c r="H39" s="4">
        <v>160802.92000000001</v>
      </c>
      <c r="I39" s="4">
        <f t="shared" si="0"/>
        <v>97.456315151515156</v>
      </c>
    </row>
    <row r="40" spans="1:9" ht="78.75" customHeight="1">
      <c r="A40" s="19" t="s">
        <v>141</v>
      </c>
      <c r="B40" s="35" t="s">
        <v>24</v>
      </c>
      <c r="C40" s="37" t="s">
        <v>11</v>
      </c>
      <c r="D40" s="37" t="s">
        <v>16</v>
      </c>
      <c r="E40" s="17" t="s">
        <v>38</v>
      </c>
      <c r="F40" s="17">
        <v>800</v>
      </c>
      <c r="G40" s="5">
        <f>1200</f>
        <v>1200</v>
      </c>
      <c r="H40" s="4">
        <v>0</v>
      </c>
      <c r="I40" s="4">
        <f t="shared" si="0"/>
        <v>0</v>
      </c>
    </row>
    <row r="41" spans="1:9" ht="133.5" customHeight="1">
      <c r="A41" s="23" t="s">
        <v>142</v>
      </c>
      <c r="B41" s="35" t="s">
        <v>24</v>
      </c>
      <c r="C41" s="37" t="s">
        <v>13</v>
      </c>
      <c r="D41" s="37" t="s">
        <v>92</v>
      </c>
      <c r="E41" s="24" t="s">
        <v>93</v>
      </c>
      <c r="F41" s="24">
        <v>200</v>
      </c>
      <c r="G41" s="25">
        <f>36000+35000</f>
        <v>71000</v>
      </c>
      <c r="H41" s="25">
        <v>71000</v>
      </c>
      <c r="I41" s="4">
        <f t="shared" si="0"/>
        <v>100</v>
      </c>
    </row>
    <row r="42" spans="1:9" ht="153" customHeight="1">
      <c r="A42" s="18" t="s">
        <v>69</v>
      </c>
      <c r="B42" s="35" t="s">
        <v>24</v>
      </c>
      <c r="C42" s="37" t="s">
        <v>21</v>
      </c>
      <c r="D42" s="37" t="s">
        <v>13</v>
      </c>
      <c r="E42" s="17" t="s">
        <v>63</v>
      </c>
      <c r="F42" s="17">
        <v>400</v>
      </c>
      <c r="G42" s="5">
        <v>2222075</v>
      </c>
      <c r="H42" s="4">
        <v>2170498</v>
      </c>
      <c r="I42" s="4">
        <f t="shared" si="0"/>
        <v>97.678881225881213</v>
      </c>
    </row>
    <row r="43" spans="1:9" s="22" customFormat="1" ht="42.75" customHeight="1">
      <c r="A43" s="20" t="s">
        <v>143</v>
      </c>
      <c r="B43" s="21" t="s">
        <v>25</v>
      </c>
      <c r="C43" s="6" t="s">
        <v>8</v>
      </c>
      <c r="D43" s="6" t="s">
        <v>8</v>
      </c>
      <c r="E43" s="6" t="s">
        <v>9</v>
      </c>
      <c r="F43" s="6" t="s">
        <v>10</v>
      </c>
      <c r="G43" s="8">
        <f>SUM(G44:G87)</f>
        <v>43685516.609999992</v>
      </c>
      <c r="H43" s="8">
        <f>SUM(H44:H87)</f>
        <v>43389778.089999996</v>
      </c>
      <c r="I43" s="7">
        <f t="shared" si="0"/>
        <v>99.323028447528301</v>
      </c>
    </row>
    <row r="44" spans="1:9" ht="135.75" customHeight="1">
      <c r="A44" s="23" t="s">
        <v>95</v>
      </c>
      <c r="B44" s="35" t="s">
        <v>25</v>
      </c>
      <c r="C44" s="37" t="s">
        <v>11</v>
      </c>
      <c r="D44" s="37" t="s">
        <v>16</v>
      </c>
      <c r="E44" s="24" t="s">
        <v>94</v>
      </c>
      <c r="F44" s="24">
        <v>200</v>
      </c>
      <c r="G44" s="25">
        <f>6000</f>
        <v>6000</v>
      </c>
      <c r="H44" s="25">
        <v>6000</v>
      </c>
      <c r="I44" s="4">
        <f t="shared" si="0"/>
        <v>100</v>
      </c>
    </row>
    <row r="45" spans="1:9" ht="95.25" customHeight="1">
      <c r="A45" s="23" t="s">
        <v>144</v>
      </c>
      <c r="B45" s="35" t="s">
        <v>25</v>
      </c>
      <c r="C45" s="37" t="s">
        <v>11</v>
      </c>
      <c r="D45" s="37" t="s">
        <v>16</v>
      </c>
      <c r="E45" s="24" t="s">
        <v>114</v>
      </c>
      <c r="F45" s="24">
        <v>200</v>
      </c>
      <c r="G45" s="25">
        <v>90580</v>
      </c>
      <c r="H45" s="25">
        <v>90580</v>
      </c>
      <c r="I45" s="4">
        <f t="shared" si="0"/>
        <v>100</v>
      </c>
    </row>
    <row r="46" spans="1:9" ht="132.75" customHeight="1">
      <c r="A46" s="23" t="s">
        <v>145</v>
      </c>
      <c r="B46" s="35" t="s">
        <v>25</v>
      </c>
      <c r="C46" s="37" t="s">
        <v>11</v>
      </c>
      <c r="D46" s="37" t="s">
        <v>16</v>
      </c>
      <c r="E46" s="24" t="s">
        <v>118</v>
      </c>
      <c r="F46" s="24">
        <v>200</v>
      </c>
      <c r="G46" s="25">
        <v>26200</v>
      </c>
      <c r="H46" s="25">
        <v>26200</v>
      </c>
      <c r="I46" s="4">
        <f t="shared" si="0"/>
        <v>100</v>
      </c>
    </row>
    <row r="47" spans="1:9" ht="117.75" customHeight="1">
      <c r="A47" s="38" t="s">
        <v>177</v>
      </c>
      <c r="B47" s="35" t="s">
        <v>25</v>
      </c>
      <c r="C47" s="37" t="s">
        <v>11</v>
      </c>
      <c r="D47" s="37" t="s">
        <v>16</v>
      </c>
      <c r="E47" s="24" t="s">
        <v>176</v>
      </c>
      <c r="F47" s="24">
        <v>200</v>
      </c>
      <c r="G47" s="25">
        <f>938.94</f>
        <v>938.94</v>
      </c>
      <c r="H47" s="25">
        <v>938.94</v>
      </c>
      <c r="I47" s="4">
        <f t="shared" si="0"/>
        <v>100</v>
      </c>
    </row>
    <row r="48" spans="1:9" ht="134.25" customHeight="1">
      <c r="A48" s="19" t="s">
        <v>146</v>
      </c>
      <c r="B48" s="35" t="s">
        <v>25</v>
      </c>
      <c r="C48" s="37" t="s">
        <v>19</v>
      </c>
      <c r="D48" s="37" t="s">
        <v>18</v>
      </c>
      <c r="E48" s="17" t="s">
        <v>39</v>
      </c>
      <c r="F48" s="17">
        <v>200</v>
      </c>
      <c r="G48" s="5">
        <f>265000-70000-17490</f>
        <v>177510</v>
      </c>
      <c r="H48" s="4">
        <v>177510</v>
      </c>
      <c r="I48" s="4">
        <f t="shared" si="0"/>
        <v>100</v>
      </c>
    </row>
    <row r="49" spans="1:9" ht="150.75" customHeight="1">
      <c r="A49" s="19" t="s">
        <v>147</v>
      </c>
      <c r="B49" s="35" t="s">
        <v>25</v>
      </c>
      <c r="C49" s="37" t="s">
        <v>19</v>
      </c>
      <c r="D49" s="37" t="s">
        <v>18</v>
      </c>
      <c r="E49" s="17" t="s">
        <v>40</v>
      </c>
      <c r="F49" s="17">
        <v>200</v>
      </c>
      <c r="G49" s="5">
        <f>18969+5103.15</f>
        <v>24072.15</v>
      </c>
      <c r="H49" s="4">
        <v>24072.15</v>
      </c>
      <c r="I49" s="4">
        <f t="shared" si="0"/>
        <v>100</v>
      </c>
    </row>
    <row r="50" spans="1:9" ht="114" customHeight="1">
      <c r="A50" s="18" t="s">
        <v>148</v>
      </c>
      <c r="B50" s="35" t="s">
        <v>25</v>
      </c>
      <c r="C50" s="37" t="s">
        <v>19</v>
      </c>
      <c r="D50" s="37" t="s">
        <v>18</v>
      </c>
      <c r="E50" s="17" t="s">
        <v>122</v>
      </c>
      <c r="F50" s="17">
        <v>200</v>
      </c>
      <c r="G50" s="5">
        <f>205000</f>
        <v>205000</v>
      </c>
      <c r="H50" s="4">
        <v>201012.59</v>
      </c>
      <c r="I50" s="4">
        <f t="shared" si="0"/>
        <v>98.054921951219512</v>
      </c>
    </row>
    <row r="51" spans="1:9" ht="114.75" customHeight="1">
      <c r="A51" s="19" t="s">
        <v>74</v>
      </c>
      <c r="B51" s="35" t="s">
        <v>25</v>
      </c>
      <c r="C51" s="37" t="s">
        <v>13</v>
      </c>
      <c r="D51" s="37" t="s">
        <v>17</v>
      </c>
      <c r="E51" s="17" t="s">
        <v>41</v>
      </c>
      <c r="F51" s="17">
        <v>800</v>
      </c>
      <c r="G51" s="5">
        <f>1900000</f>
        <v>1900000</v>
      </c>
      <c r="H51" s="4">
        <v>1899996</v>
      </c>
      <c r="I51" s="4">
        <f t="shared" si="0"/>
        <v>99.999789473684203</v>
      </c>
    </row>
    <row r="52" spans="1:9" ht="115.5" customHeight="1">
      <c r="A52" s="19" t="s">
        <v>149</v>
      </c>
      <c r="B52" s="35" t="s">
        <v>25</v>
      </c>
      <c r="C52" s="37" t="s">
        <v>13</v>
      </c>
      <c r="D52" s="37" t="s">
        <v>18</v>
      </c>
      <c r="E52" s="17" t="s">
        <v>42</v>
      </c>
      <c r="F52" s="17">
        <v>200</v>
      </c>
      <c r="G52" s="5">
        <f>15041960.6-90000-10332-52000-2440839.49-1461149.74</f>
        <v>10987639.369999999</v>
      </c>
      <c r="H52" s="4">
        <v>10987639.369999999</v>
      </c>
      <c r="I52" s="4">
        <f t="shared" si="0"/>
        <v>100</v>
      </c>
    </row>
    <row r="53" spans="1:9" ht="151.5" customHeight="1">
      <c r="A53" s="19" t="s">
        <v>150</v>
      </c>
      <c r="B53" s="35" t="s">
        <v>25</v>
      </c>
      <c r="C53" s="37" t="s">
        <v>13</v>
      </c>
      <c r="D53" s="37" t="s">
        <v>18</v>
      </c>
      <c r="E53" s="17" t="s">
        <v>43</v>
      </c>
      <c r="F53" s="17">
        <v>200</v>
      </c>
      <c r="G53" s="5">
        <f>1666979+1104056.39</f>
        <v>2771035.3899999997</v>
      </c>
      <c r="H53" s="4">
        <v>2771035.39</v>
      </c>
      <c r="I53" s="4">
        <f t="shared" si="0"/>
        <v>100.00000000000003</v>
      </c>
    </row>
    <row r="54" spans="1:9" ht="153" customHeight="1">
      <c r="A54" s="19" t="s">
        <v>83</v>
      </c>
      <c r="B54" s="35" t="s">
        <v>25</v>
      </c>
      <c r="C54" s="37" t="s">
        <v>13</v>
      </c>
      <c r="D54" s="37" t="s">
        <v>18</v>
      </c>
      <c r="E54" s="17" t="s">
        <v>44</v>
      </c>
      <c r="F54" s="17">
        <v>200</v>
      </c>
      <c r="G54" s="5">
        <f>354947</f>
        <v>354947</v>
      </c>
      <c r="H54" s="4">
        <v>354947</v>
      </c>
      <c r="I54" s="4">
        <f t="shared" si="0"/>
        <v>100</v>
      </c>
    </row>
    <row r="55" spans="1:9" ht="151.5" customHeight="1">
      <c r="A55" s="19" t="s">
        <v>84</v>
      </c>
      <c r="B55" s="35" t="s">
        <v>25</v>
      </c>
      <c r="C55" s="37" t="s">
        <v>13</v>
      </c>
      <c r="D55" s="37" t="s">
        <v>18</v>
      </c>
      <c r="E55" s="17" t="s">
        <v>45</v>
      </c>
      <c r="F55" s="17">
        <v>200</v>
      </c>
      <c r="G55" s="5">
        <f>327436</f>
        <v>327436</v>
      </c>
      <c r="H55" s="4">
        <v>327436</v>
      </c>
      <c r="I55" s="4">
        <f t="shared" si="0"/>
        <v>100</v>
      </c>
    </row>
    <row r="56" spans="1:9" ht="151.5" customHeight="1">
      <c r="A56" s="19" t="s">
        <v>151</v>
      </c>
      <c r="B56" s="35" t="s">
        <v>25</v>
      </c>
      <c r="C56" s="37" t="s">
        <v>13</v>
      </c>
      <c r="D56" s="37" t="s">
        <v>18</v>
      </c>
      <c r="E56" s="17" t="s">
        <v>46</v>
      </c>
      <c r="F56" s="17">
        <v>200</v>
      </c>
      <c r="G56" s="5">
        <f>1500000+518726.06-342000-2980.09</f>
        <v>1673745.97</v>
      </c>
      <c r="H56" s="4">
        <v>1673745.6</v>
      </c>
      <c r="I56" s="4">
        <f t="shared" si="0"/>
        <v>99.999977893897494</v>
      </c>
    </row>
    <row r="57" spans="1:9" ht="170.25" customHeight="1">
      <c r="A57" s="19" t="s">
        <v>85</v>
      </c>
      <c r="B57" s="35" t="s">
        <v>25</v>
      </c>
      <c r="C57" s="37" t="s">
        <v>13</v>
      </c>
      <c r="D57" s="37" t="s">
        <v>18</v>
      </c>
      <c r="E57" s="17" t="s">
        <v>47</v>
      </c>
      <c r="F57" s="17">
        <v>200</v>
      </c>
      <c r="G57" s="5">
        <f>404404</f>
        <v>404404</v>
      </c>
      <c r="H57" s="4">
        <v>404404</v>
      </c>
      <c r="I57" s="4">
        <f t="shared" si="0"/>
        <v>100</v>
      </c>
    </row>
    <row r="58" spans="1:9" ht="135.75" customHeight="1">
      <c r="A58" s="23" t="s">
        <v>97</v>
      </c>
      <c r="B58" s="35" t="s">
        <v>25</v>
      </c>
      <c r="C58" s="37" t="s">
        <v>13</v>
      </c>
      <c r="D58" s="37" t="s">
        <v>18</v>
      </c>
      <c r="E58" s="24" t="s">
        <v>96</v>
      </c>
      <c r="F58" s="24">
        <v>200</v>
      </c>
      <c r="G58" s="25">
        <f>171428.5</f>
        <v>171428.5</v>
      </c>
      <c r="H58" s="25">
        <v>171428.5</v>
      </c>
      <c r="I58" s="4">
        <f t="shared" si="0"/>
        <v>100</v>
      </c>
    </row>
    <row r="59" spans="1:9" ht="136.5" customHeight="1">
      <c r="A59" s="23" t="s">
        <v>100</v>
      </c>
      <c r="B59" s="35" t="s">
        <v>25</v>
      </c>
      <c r="C59" s="37" t="s">
        <v>13</v>
      </c>
      <c r="D59" s="37" t="s">
        <v>18</v>
      </c>
      <c r="E59" s="24" t="s">
        <v>98</v>
      </c>
      <c r="F59" s="24">
        <v>200</v>
      </c>
      <c r="G59" s="25">
        <f>79000</f>
        <v>79000</v>
      </c>
      <c r="H59" s="25">
        <v>79000</v>
      </c>
      <c r="I59" s="4">
        <f t="shared" si="0"/>
        <v>100</v>
      </c>
    </row>
    <row r="60" spans="1:9" ht="133.5" customHeight="1">
      <c r="A60" s="23" t="s">
        <v>101</v>
      </c>
      <c r="B60" s="35" t="s">
        <v>25</v>
      </c>
      <c r="C60" s="37" t="s">
        <v>13</v>
      </c>
      <c r="D60" s="37" t="s">
        <v>18</v>
      </c>
      <c r="E60" s="24" t="s">
        <v>99</v>
      </c>
      <c r="F60" s="24">
        <v>200</v>
      </c>
      <c r="G60" s="25">
        <f>181664.65</f>
        <v>181664.65</v>
      </c>
      <c r="H60" s="25">
        <v>181664.65</v>
      </c>
      <c r="I60" s="4">
        <f t="shared" si="0"/>
        <v>100</v>
      </c>
    </row>
    <row r="61" spans="1:9" ht="112.5" customHeight="1">
      <c r="A61" s="19" t="s">
        <v>152</v>
      </c>
      <c r="B61" s="35" t="s">
        <v>25</v>
      </c>
      <c r="C61" s="37" t="s">
        <v>14</v>
      </c>
      <c r="D61" s="37" t="s">
        <v>11</v>
      </c>
      <c r="E61" s="17" t="s">
        <v>48</v>
      </c>
      <c r="F61" s="17">
        <v>200</v>
      </c>
      <c r="G61" s="5">
        <f>98800+130000-30000-106418.85</f>
        <v>92381.15</v>
      </c>
      <c r="H61" s="4">
        <v>74045.53</v>
      </c>
      <c r="I61" s="4">
        <f t="shared" si="0"/>
        <v>80.152206375434815</v>
      </c>
    </row>
    <row r="62" spans="1:9" ht="132" customHeight="1">
      <c r="A62" s="19" t="s">
        <v>153</v>
      </c>
      <c r="B62" s="35" t="s">
        <v>25</v>
      </c>
      <c r="C62" s="37" t="s">
        <v>14</v>
      </c>
      <c r="D62" s="37" t="s">
        <v>11</v>
      </c>
      <c r="E62" s="17" t="s">
        <v>49</v>
      </c>
      <c r="F62" s="17">
        <v>200</v>
      </c>
      <c r="G62" s="5">
        <f>1000000+30000</f>
        <v>1030000</v>
      </c>
      <c r="H62" s="4">
        <v>1014458.91</v>
      </c>
      <c r="I62" s="4">
        <f t="shared" si="0"/>
        <v>98.491156310679614</v>
      </c>
    </row>
    <row r="63" spans="1:9" ht="134.25" customHeight="1">
      <c r="A63" s="19" t="s">
        <v>75</v>
      </c>
      <c r="B63" s="35" t="s">
        <v>25</v>
      </c>
      <c r="C63" s="37" t="s">
        <v>14</v>
      </c>
      <c r="D63" s="37" t="s">
        <v>11</v>
      </c>
      <c r="E63" s="17" t="s">
        <v>50</v>
      </c>
      <c r="F63" s="17">
        <v>200</v>
      </c>
      <c r="G63" s="5">
        <f>114260+30740</f>
        <v>145000</v>
      </c>
      <c r="H63" s="4">
        <v>145000</v>
      </c>
      <c r="I63" s="4">
        <f t="shared" si="0"/>
        <v>100</v>
      </c>
    </row>
    <row r="64" spans="1:9" ht="150.75" customHeight="1">
      <c r="A64" s="19" t="s">
        <v>154</v>
      </c>
      <c r="B64" s="35" t="s">
        <v>25</v>
      </c>
      <c r="C64" s="37" t="s">
        <v>14</v>
      </c>
      <c r="D64" s="37" t="s">
        <v>11</v>
      </c>
      <c r="E64" s="17" t="s">
        <v>51</v>
      </c>
      <c r="F64" s="17">
        <v>200</v>
      </c>
      <c r="G64" s="5">
        <f>308459.8+352000+886.6</f>
        <v>661346.4</v>
      </c>
      <c r="H64" s="4">
        <v>661346.4</v>
      </c>
      <c r="I64" s="4">
        <f t="shared" si="0"/>
        <v>100</v>
      </c>
    </row>
    <row r="65" spans="1:9" ht="113.25" customHeight="1">
      <c r="A65" s="26" t="s">
        <v>155</v>
      </c>
      <c r="B65" s="35" t="s">
        <v>25</v>
      </c>
      <c r="C65" s="37" t="s">
        <v>14</v>
      </c>
      <c r="D65" s="37" t="s">
        <v>11</v>
      </c>
      <c r="E65" s="24" t="s">
        <v>102</v>
      </c>
      <c r="F65" s="24">
        <v>200</v>
      </c>
      <c r="G65" s="25">
        <f>15000+15000+30000-10000</f>
        <v>50000</v>
      </c>
      <c r="H65" s="25">
        <v>44000</v>
      </c>
      <c r="I65" s="4">
        <f t="shared" si="0"/>
        <v>88</v>
      </c>
    </row>
    <row r="66" spans="1:9" ht="153" customHeight="1">
      <c r="A66" s="26" t="s">
        <v>104</v>
      </c>
      <c r="B66" s="35" t="s">
        <v>25</v>
      </c>
      <c r="C66" s="37" t="s">
        <v>14</v>
      </c>
      <c r="D66" s="37" t="s">
        <v>11</v>
      </c>
      <c r="E66" s="24" t="s">
        <v>103</v>
      </c>
      <c r="F66" s="24">
        <v>200</v>
      </c>
      <c r="G66" s="25">
        <f>120049.23</f>
        <v>120049.23</v>
      </c>
      <c r="H66" s="25">
        <v>120049.23</v>
      </c>
      <c r="I66" s="4">
        <f t="shared" si="0"/>
        <v>100</v>
      </c>
    </row>
    <row r="67" spans="1:9" ht="112.5" customHeight="1">
      <c r="A67" s="19" t="s">
        <v>156</v>
      </c>
      <c r="B67" s="35" t="s">
        <v>25</v>
      </c>
      <c r="C67" s="37" t="s">
        <v>14</v>
      </c>
      <c r="D67" s="37" t="s">
        <v>12</v>
      </c>
      <c r="E67" s="17" t="s">
        <v>52</v>
      </c>
      <c r="F67" s="17">
        <v>200</v>
      </c>
      <c r="G67" s="5">
        <f>1500000-100000-829000-434200-2393.6</f>
        <v>134406.39999999999</v>
      </c>
      <c r="H67" s="4">
        <v>134406.39999999999</v>
      </c>
      <c r="I67" s="4">
        <f t="shared" si="0"/>
        <v>100</v>
      </c>
    </row>
    <row r="68" spans="1:9" ht="171" customHeight="1">
      <c r="A68" s="19" t="s">
        <v>86</v>
      </c>
      <c r="B68" s="35" t="s">
        <v>25</v>
      </c>
      <c r="C68" s="37" t="s">
        <v>14</v>
      </c>
      <c r="D68" s="37" t="s">
        <v>12</v>
      </c>
      <c r="E68" s="17" t="s">
        <v>53</v>
      </c>
      <c r="F68" s="17">
        <v>200</v>
      </c>
      <c r="G68" s="5">
        <f>220640</f>
        <v>220640</v>
      </c>
      <c r="H68" s="4">
        <v>220640</v>
      </c>
      <c r="I68" s="4">
        <f t="shared" si="0"/>
        <v>100</v>
      </c>
    </row>
    <row r="69" spans="1:9" ht="152.25" customHeight="1">
      <c r="A69" s="18" t="s">
        <v>70</v>
      </c>
      <c r="B69" s="35" t="s">
        <v>25</v>
      </c>
      <c r="C69" s="37" t="s">
        <v>14</v>
      </c>
      <c r="D69" s="37" t="s">
        <v>12</v>
      </c>
      <c r="E69" s="17" t="s">
        <v>66</v>
      </c>
      <c r="F69" s="17">
        <v>200</v>
      </c>
      <c r="G69" s="5">
        <v>50362.32</v>
      </c>
      <c r="H69" s="4">
        <v>50362.32</v>
      </c>
      <c r="I69" s="4">
        <f t="shared" si="0"/>
        <v>100</v>
      </c>
    </row>
    <row r="70" spans="1:9" ht="112.5" customHeight="1">
      <c r="A70" s="26" t="s">
        <v>157</v>
      </c>
      <c r="B70" s="35" t="s">
        <v>25</v>
      </c>
      <c r="C70" s="37" t="s">
        <v>14</v>
      </c>
      <c r="D70" s="37" t="s">
        <v>12</v>
      </c>
      <c r="E70" s="24" t="s">
        <v>105</v>
      </c>
      <c r="F70" s="24">
        <v>200</v>
      </c>
      <c r="G70" s="25">
        <f>369012.09-145000-355.09</f>
        <v>223657.00000000003</v>
      </c>
      <c r="H70" s="25">
        <v>223657</v>
      </c>
      <c r="I70" s="4">
        <f t="shared" si="0"/>
        <v>99.999999999999986</v>
      </c>
    </row>
    <row r="71" spans="1:9" ht="133.5" customHeight="1">
      <c r="A71" s="26" t="s">
        <v>158</v>
      </c>
      <c r="B71" s="35" t="s">
        <v>25</v>
      </c>
      <c r="C71" s="37" t="s">
        <v>14</v>
      </c>
      <c r="D71" s="37" t="s">
        <v>12</v>
      </c>
      <c r="E71" s="24" t="s">
        <v>108</v>
      </c>
      <c r="F71" s="24">
        <v>800</v>
      </c>
      <c r="G71" s="25">
        <f>100000+100000+100000+86882</f>
        <v>386882</v>
      </c>
      <c r="H71" s="25">
        <v>386882</v>
      </c>
      <c r="I71" s="4">
        <f t="shared" si="0"/>
        <v>100</v>
      </c>
    </row>
    <row r="72" spans="1:9" ht="133.5" customHeight="1">
      <c r="A72" s="33" t="s">
        <v>159</v>
      </c>
      <c r="B72" s="35" t="s">
        <v>25</v>
      </c>
      <c r="C72" s="37" t="s">
        <v>14</v>
      </c>
      <c r="D72" s="37" t="s">
        <v>12</v>
      </c>
      <c r="E72" s="24" t="s">
        <v>115</v>
      </c>
      <c r="F72" s="24">
        <v>200</v>
      </c>
      <c r="G72" s="25">
        <f>730000-78000</f>
        <v>652000</v>
      </c>
      <c r="H72" s="25">
        <v>651976.12</v>
      </c>
      <c r="I72" s="4">
        <f t="shared" si="0"/>
        <v>99.99633742331288</v>
      </c>
    </row>
    <row r="73" spans="1:9" ht="113.25" customHeight="1">
      <c r="A73" s="19" t="s">
        <v>160</v>
      </c>
      <c r="B73" s="35" t="s">
        <v>25</v>
      </c>
      <c r="C73" s="37" t="s">
        <v>14</v>
      </c>
      <c r="D73" s="37" t="s">
        <v>12</v>
      </c>
      <c r="E73" s="24" t="s">
        <v>119</v>
      </c>
      <c r="F73" s="24">
        <v>200</v>
      </c>
      <c r="G73" s="25">
        <f>70000-40</f>
        <v>69960</v>
      </c>
      <c r="H73" s="25">
        <v>69960</v>
      </c>
      <c r="I73" s="4">
        <f t="shared" si="0"/>
        <v>100</v>
      </c>
    </row>
    <row r="74" spans="1:9" ht="114" customHeight="1">
      <c r="A74" s="19" t="s">
        <v>161</v>
      </c>
      <c r="B74" s="35" t="s">
        <v>25</v>
      </c>
      <c r="C74" s="37" t="s">
        <v>14</v>
      </c>
      <c r="D74" s="37" t="s">
        <v>12</v>
      </c>
      <c r="E74" s="24" t="s">
        <v>120</v>
      </c>
      <c r="F74" s="24">
        <v>200</v>
      </c>
      <c r="G74" s="25">
        <f>65000-13100</f>
        <v>51900</v>
      </c>
      <c r="H74" s="25">
        <v>51900</v>
      </c>
      <c r="I74" s="4">
        <f t="shared" si="0"/>
        <v>100</v>
      </c>
    </row>
    <row r="75" spans="1:9" ht="114" customHeight="1">
      <c r="A75" s="19" t="s">
        <v>76</v>
      </c>
      <c r="B75" s="35" t="s">
        <v>25</v>
      </c>
      <c r="C75" s="37" t="s">
        <v>14</v>
      </c>
      <c r="D75" s="37" t="s">
        <v>12</v>
      </c>
      <c r="E75" s="17" t="s">
        <v>54</v>
      </c>
      <c r="F75" s="17">
        <v>800</v>
      </c>
      <c r="G75" s="5">
        <f>2400000</f>
        <v>2400000</v>
      </c>
      <c r="H75" s="4">
        <v>2400000</v>
      </c>
      <c r="I75" s="4">
        <f t="shared" si="0"/>
        <v>100</v>
      </c>
    </row>
    <row r="76" spans="1:9" ht="131.25" customHeight="1">
      <c r="A76" s="18" t="s">
        <v>162</v>
      </c>
      <c r="B76" s="35" t="s">
        <v>25</v>
      </c>
      <c r="C76" s="37" t="s">
        <v>14</v>
      </c>
      <c r="D76" s="37" t="s">
        <v>12</v>
      </c>
      <c r="E76" s="17" t="s">
        <v>109</v>
      </c>
      <c r="F76" s="17">
        <v>200</v>
      </c>
      <c r="G76" s="5">
        <v>15877.74</v>
      </c>
      <c r="H76" s="4">
        <v>15877.74</v>
      </c>
      <c r="I76" s="4">
        <f t="shared" si="0"/>
        <v>100</v>
      </c>
    </row>
    <row r="77" spans="1:9" ht="134.25" customHeight="1">
      <c r="A77" s="18" t="s">
        <v>163</v>
      </c>
      <c r="B77" s="35" t="s">
        <v>25</v>
      </c>
      <c r="C77" s="37" t="s">
        <v>14</v>
      </c>
      <c r="D77" s="37" t="s">
        <v>12</v>
      </c>
      <c r="E77" s="17" t="s">
        <v>109</v>
      </c>
      <c r="F77" s="17">
        <v>400</v>
      </c>
      <c r="G77" s="5">
        <v>818440.84</v>
      </c>
      <c r="H77" s="4">
        <v>818440.84</v>
      </c>
      <c r="I77" s="4">
        <f t="shared" ref="I77:I93" si="1">H77/G77*100</f>
        <v>100</v>
      </c>
    </row>
    <row r="78" spans="1:9" ht="169.5" customHeight="1">
      <c r="A78" s="19" t="s">
        <v>164</v>
      </c>
      <c r="B78" s="35" t="s">
        <v>25</v>
      </c>
      <c r="C78" s="37" t="s">
        <v>14</v>
      </c>
      <c r="D78" s="37" t="s">
        <v>19</v>
      </c>
      <c r="E78" s="17" t="s">
        <v>56</v>
      </c>
      <c r="F78" s="17">
        <v>200</v>
      </c>
      <c r="G78" s="5">
        <f>6557140-50362.32-1691124.32+410000-150000</f>
        <v>5075653.3599999994</v>
      </c>
      <c r="H78" s="4">
        <v>5075543.0599999996</v>
      </c>
      <c r="I78" s="4">
        <f t="shared" si="1"/>
        <v>99.997826880754531</v>
      </c>
    </row>
    <row r="79" spans="1:9" ht="209.25" customHeight="1">
      <c r="A79" s="19" t="s">
        <v>165</v>
      </c>
      <c r="B79" s="35" t="s">
        <v>25</v>
      </c>
      <c r="C79" s="37" t="s">
        <v>14</v>
      </c>
      <c r="D79" s="37" t="s">
        <v>19</v>
      </c>
      <c r="E79" s="17" t="s">
        <v>57</v>
      </c>
      <c r="F79" s="17">
        <v>200</v>
      </c>
      <c r="G79" s="5">
        <f>1246076+901700.56</f>
        <v>2147776.56</v>
      </c>
      <c r="H79" s="4">
        <v>2147776.56</v>
      </c>
      <c r="I79" s="4">
        <f t="shared" si="1"/>
        <v>100</v>
      </c>
    </row>
    <row r="80" spans="1:9" ht="97.5" customHeight="1">
      <c r="A80" s="19" t="s">
        <v>87</v>
      </c>
      <c r="B80" s="35" t="s">
        <v>25</v>
      </c>
      <c r="C80" s="37" t="s">
        <v>14</v>
      </c>
      <c r="D80" s="37" t="s">
        <v>19</v>
      </c>
      <c r="E80" s="17" t="s">
        <v>58</v>
      </c>
      <c r="F80" s="17">
        <v>200</v>
      </c>
      <c r="G80" s="5">
        <f>1794000-591922.98</f>
        <v>1202077.02</v>
      </c>
      <c r="H80" s="4">
        <v>1201782.03</v>
      </c>
      <c r="I80" s="4">
        <f t="shared" si="1"/>
        <v>99.975459975102098</v>
      </c>
    </row>
    <row r="81" spans="1:10" ht="97.5" customHeight="1">
      <c r="A81" s="19" t="s">
        <v>166</v>
      </c>
      <c r="B81" s="35" t="s">
        <v>25</v>
      </c>
      <c r="C81" s="37" t="s">
        <v>14</v>
      </c>
      <c r="D81" s="37" t="s">
        <v>19</v>
      </c>
      <c r="E81" s="17" t="s">
        <v>59</v>
      </c>
      <c r="F81" s="17">
        <v>200</v>
      </c>
      <c r="G81" s="5">
        <f>6500000+10332+71500+621900+352000-205000-200000</f>
        <v>7150732</v>
      </c>
      <c r="H81" s="4">
        <v>6967517.8499999996</v>
      </c>
      <c r="I81" s="4">
        <f t="shared" si="1"/>
        <v>97.437826644880545</v>
      </c>
    </row>
    <row r="82" spans="1:10" ht="96.75" customHeight="1">
      <c r="A82" s="19" t="s">
        <v>167</v>
      </c>
      <c r="B82" s="35" t="s">
        <v>25</v>
      </c>
      <c r="C82" s="37" t="s">
        <v>14</v>
      </c>
      <c r="D82" s="37" t="s">
        <v>19</v>
      </c>
      <c r="E82" s="17" t="s">
        <v>60</v>
      </c>
      <c r="F82" s="17">
        <v>200</v>
      </c>
      <c r="G82" s="5">
        <f>450000-15000-88382+69000+206000+88989.43</f>
        <v>710607.42999999993</v>
      </c>
      <c r="H82" s="4">
        <v>709496.43</v>
      </c>
      <c r="I82" s="4">
        <f t="shared" si="1"/>
        <v>99.843654885511128</v>
      </c>
    </row>
    <row r="83" spans="1:10" ht="93" customHeight="1">
      <c r="A83" s="19" t="s">
        <v>168</v>
      </c>
      <c r="B83" s="35" t="s">
        <v>25</v>
      </c>
      <c r="C83" s="37" t="s">
        <v>14</v>
      </c>
      <c r="D83" s="37" t="s">
        <v>19</v>
      </c>
      <c r="E83" s="17" t="s">
        <v>61</v>
      </c>
      <c r="F83" s="17">
        <v>200</v>
      </c>
      <c r="G83" s="5">
        <f>100000-32889.43</f>
        <v>67110.570000000007</v>
      </c>
      <c r="H83" s="4">
        <v>0</v>
      </c>
      <c r="I83" s="4">
        <f t="shared" si="1"/>
        <v>0</v>
      </c>
    </row>
    <row r="84" spans="1:10" ht="114.75" customHeight="1">
      <c r="A84" s="19" t="s">
        <v>77</v>
      </c>
      <c r="B84" s="35" t="s">
        <v>25</v>
      </c>
      <c r="C84" s="37" t="s">
        <v>14</v>
      </c>
      <c r="D84" s="37" t="s">
        <v>19</v>
      </c>
      <c r="E84" s="17" t="s">
        <v>62</v>
      </c>
      <c r="F84" s="17">
        <v>200</v>
      </c>
      <c r="G84" s="5">
        <f>328220+331773.62</f>
        <v>659993.62</v>
      </c>
      <c r="H84" s="4">
        <v>659993.62</v>
      </c>
      <c r="I84" s="4">
        <f t="shared" si="1"/>
        <v>100</v>
      </c>
    </row>
    <row r="85" spans="1:10" ht="96" customHeight="1">
      <c r="A85" s="23" t="s">
        <v>107</v>
      </c>
      <c r="B85" s="35" t="s">
        <v>25</v>
      </c>
      <c r="C85" s="37" t="s">
        <v>14</v>
      </c>
      <c r="D85" s="37" t="s">
        <v>19</v>
      </c>
      <c r="E85" s="24" t="s">
        <v>106</v>
      </c>
      <c r="F85" s="24">
        <v>200</v>
      </c>
      <c r="G85" s="25">
        <f>131550</f>
        <v>131550</v>
      </c>
      <c r="H85" s="25">
        <v>131544.85999999999</v>
      </c>
      <c r="I85" s="4">
        <f t="shared" si="1"/>
        <v>99.996092740402872</v>
      </c>
    </row>
    <row r="86" spans="1:10" ht="133.5" customHeight="1">
      <c r="A86" s="23" t="s">
        <v>169</v>
      </c>
      <c r="B86" s="35" t="s">
        <v>25</v>
      </c>
      <c r="C86" s="37" t="s">
        <v>14</v>
      </c>
      <c r="D86" s="37" t="s">
        <v>19</v>
      </c>
      <c r="E86" s="24" t="s">
        <v>116</v>
      </c>
      <c r="F86" s="24">
        <v>200</v>
      </c>
      <c r="G86" s="25">
        <v>12511</v>
      </c>
      <c r="H86" s="25">
        <v>12511</v>
      </c>
      <c r="I86" s="4">
        <f t="shared" si="1"/>
        <v>100</v>
      </c>
    </row>
    <row r="87" spans="1:10" ht="133.5" customHeight="1">
      <c r="A87" s="26" t="s">
        <v>170</v>
      </c>
      <c r="B87" s="35" t="s">
        <v>25</v>
      </c>
      <c r="C87" s="37" t="s">
        <v>14</v>
      </c>
      <c r="D87" s="37" t="s">
        <v>19</v>
      </c>
      <c r="E87" s="24" t="s">
        <v>123</v>
      </c>
      <c r="F87" s="24">
        <v>200</v>
      </c>
      <c r="G87" s="25">
        <f>23000</f>
        <v>23000</v>
      </c>
      <c r="H87" s="25">
        <v>23000</v>
      </c>
      <c r="I87" s="4">
        <f t="shared" si="1"/>
        <v>100</v>
      </c>
    </row>
    <row r="88" spans="1:10" s="14" customFormat="1" ht="37.5" customHeight="1">
      <c r="A88" s="27" t="s">
        <v>64</v>
      </c>
      <c r="B88" s="28">
        <v>810</v>
      </c>
      <c r="C88" s="6" t="s">
        <v>8</v>
      </c>
      <c r="D88" s="6" t="s">
        <v>8</v>
      </c>
      <c r="E88" s="6" t="s">
        <v>9</v>
      </c>
      <c r="F88" s="6" t="s">
        <v>10</v>
      </c>
      <c r="G88" s="8">
        <f>SUM(G89:G92)</f>
        <v>2161600</v>
      </c>
      <c r="H88" s="8">
        <f>SUM(H89:H92)</f>
        <v>2062764.3900000001</v>
      </c>
      <c r="I88" s="7">
        <f t="shared" si="1"/>
        <v>95.427664230199866</v>
      </c>
    </row>
    <row r="89" spans="1:10" ht="150" customHeight="1">
      <c r="A89" s="19" t="s">
        <v>171</v>
      </c>
      <c r="B89" s="17">
        <v>810</v>
      </c>
      <c r="C89" s="37" t="s">
        <v>11</v>
      </c>
      <c r="D89" s="37" t="s">
        <v>12</v>
      </c>
      <c r="E89" s="17" t="s">
        <v>22</v>
      </c>
      <c r="F89" s="17">
        <v>100</v>
      </c>
      <c r="G89" s="5">
        <f>796328-105976.88</f>
        <v>690351.12</v>
      </c>
      <c r="H89" s="4">
        <v>687432.47</v>
      </c>
      <c r="I89" s="4">
        <f t="shared" si="1"/>
        <v>99.577222385037928</v>
      </c>
    </row>
    <row r="90" spans="1:10" ht="153" customHeight="1">
      <c r="A90" s="19" t="s">
        <v>172</v>
      </c>
      <c r="B90" s="17">
        <v>810</v>
      </c>
      <c r="C90" s="37" t="s">
        <v>11</v>
      </c>
      <c r="D90" s="37" t="s">
        <v>19</v>
      </c>
      <c r="E90" s="17" t="s">
        <v>23</v>
      </c>
      <c r="F90" s="17">
        <v>100</v>
      </c>
      <c r="G90" s="5">
        <f>919700+56806.4</f>
        <v>976506.4</v>
      </c>
      <c r="H90" s="4">
        <v>974054.54</v>
      </c>
      <c r="I90" s="4">
        <f t="shared" si="1"/>
        <v>99.7489151120771</v>
      </c>
    </row>
    <row r="91" spans="1:10" ht="113.25" customHeight="1">
      <c r="A91" s="19" t="s">
        <v>173</v>
      </c>
      <c r="B91" s="17">
        <v>810</v>
      </c>
      <c r="C91" s="37" t="s">
        <v>11</v>
      </c>
      <c r="D91" s="37" t="s">
        <v>19</v>
      </c>
      <c r="E91" s="17" t="s">
        <v>23</v>
      </c>
      <c r="F91" s="17">
        <v>200</v>
      </c>
      <c r="G91" s="5">
        <f>445572+49170.48-3000</f>
        <v>491742.48</v>
      </c>
      <c r="H91" s="4">
        <v>399777.38</v>
      </c>
      <c r="I91" s="4">
        <f t="shared" si="1"/>
        <v>81.298117665164909</v>
      </c>
    </row>
    <row r="92" spans="1:10" ht="94.5" customHeight="1">
      <c r="A92" s="19" t="s">
        <v>174</v>
      </c>
      <c r="B92" s="17">
        <v>810</v>
      </c>
      <c r="C92" s="37" t="s">
        <v>11</v>
      </c>
      <c r="D92" s="37" t="s">
        <v>19</v>
      </c>
      <c r="E92" s="17" t="s">
        <v>23</v>
      </c>
      <c r="F92" s="17">
        <v>800</v>
      </c>
      <c r="G92" s="5">
        <f>3000</f>
        <v>3000</v>
      </c>
      <c r="H92" s="4">
        <v>1500</v>
      </c>
      <c r="I92" s="4">
        <f t="shared" si="1"/>
        <v>50</v>
      </c>
    </row>
    <row r="93" spans="1:10" s="14" customFormat="1" ht="24" customHeight="1">
      <c r="A93" s="42" t="s">
        <v>175</v>
      </c>
      <c r="B93" s="43"/>
      <c r="C93" s="43"/>
      <c r="D93" s="43"/>
      <c r="E93" s="43"/>
      <c r="F93" s="44"/>
      <c r="G93" s="7">
        <f>G12+G34+G43+G88</f>
        <v>64899584.089999989</v>
      </c>
      <c r="H93" s="7">
        <f>H12+H34+H43+H88</f>
        <v>64390046.479999997</v>
      </c>
      <c r="I93" s="7">
        <f t="shared" si="1"/>
        <v>99.214883088783139</v>
      </c>
    </row>
    <row r="94" spans="1:10" s="22" customFormat="1" ht="24" customHeight="1">
      <c r="A94" s="1"/>
      <c r="B94" s="2"/>
      <c r="C94" s="2"/>
      <c r="D94" s="2"/>
      <c r="E94" s="2"/>
      <c r="F94" s="2"/>
      <c r="G94" s="2"/>
      <c r="H94" s="2"/>
      <c r="I94" s="9"/>
      <c r="J94" s="29"/>
    </row>
    <row r="95" spans="1:10">
      <c r="B95" s="3"/>
      <c r="C95" s="3"/>
      <c r="D95" s="3"/>
      <c r="E95" s="3"/>
      <c r="F95" s="3"/>
      <c r="G95" s="3"/>
      <c r="H95" s="3"/>
      <c r="I95" s="34"/>
    </row>
    <row r="96" spans="1:10">
      <c r="B96" s="3"/>
      <c r="C96" s="3"/>
      <c r="D96" s="3"/>
      <c r="E96" s="3"/>
      <c r="F96" s="3"/>
      <c r="G96" s="3"/>
      <c r="H96" s="3"/>
      <c r="I96" s="30"/>
    </row>
    <row r="97" spans="2:9">
      <c r="B97" s="3"/>
      <c r="C97" s="3"/>
      <c r="D97" s="3"/>
      <c r="E97" s="3"/>
      <c r="F97" s="3"/>
      <c r="G97" s="3"/>
      <c r="H97" s="3"/>
      <c r="I97" s="12"/>
    </row>
    <row r="98" spans="2:9">
      <c r="B98" s="3"/>
      <c r="C98" s="3"/>
      <c r="D98" s="3"/>
      <c r="E98" s="3"/>
      <c r="F98" s="3"/>
      <c r="G98" s="3"/>
      <c r="H98" s="3"/>
      <c r="I98" s="12"/>
    </row>
    <row r="99" spans="2:9">
      <c r="B99" s="3"/>
      <c r="C99" s="3"/>
      <c r="D99" s="3"/>
      <c r="E99" s="3"/>
      <c r="F99" s="3"/>
      <c r="G99" s="3"/>
      <c r="H99" s="3"/>
      <c r="I99" s="12"/>
    </row>
    <row r="100" spans="2:9">
      <c r="B100" s="3"/>
      <c r="C100" s="3"/>
      <c r="D100" s="3"/>
      <c r="E100" s="3"/>
      <c r="F100" s="3"/>
      <c r="G100" s="3"/>
      <c r="H100" s="3"/>
      <c r="I100" s="12"/>
    </row>
    <row r="101" spans="2:9">
      <c r="B101" s="3"/>
      <c r="C101" s="3"/>
      <c r="D101" s="3"/>
      <c r="E101" s="3"/>
      <c r="F101" s="3"/>
      <c r="G101" s="3"/>
      <c r="H101" s="3"/>
      <c r="I101" s="12"/>
    </row>
    <row r="102" spans="2:9">
      <c r="B102" s="3"/>
      <c r="C102" s="3"/>
      <c r="D102" s="3"/>
      <c r="E102" s="3"/>
      <c r="F102" s="3"/>
      <c r="G102" s="3"/>
      <c r="H102" s="3"/>
      <c r="I102" s="12"/>
    </row>
    <row r="103" spans="2:9">
      <c r="B103" s="3"/>
      <c r="C103" s="3"/>
      <c r="D103" s="3"/>
      <c r="E103" s="3"/>
      <c r="F103" s="3"/>
      <c r="G103" s="3"/>
      <c r="H103" s="3"/>
      <c r="I103" s="12"/>
    </row>
    <row r="104" spans="2:9">
      <c r="B104" s="3"/>
      <c r="C104" s="3"/>
      <c r="D104" s="3"/>
      <c r="E104" s="3"/>
      <c r="F104" s="3"/>
      <c r="G104" s="3"/>
      <c r="H104" s="3"/>
      <c r="I104" s="12"/>
    </row>
    <row r="105" spans="2:9">
      <c r="B105" s="3"/>
      <c r="C105" s="3"/>
      <c r="D105" s="3"/>
      <c r="E105" s="3"/>
      <c r="F105" s="3"/>
      <c r="G105" s="3"/>
      <c r="H105" s="3"/>
      <c r="I105" s="12"/>
    </row>
    <row r="106" spans="2:9">
      <c r="B106" s="3"/>
      <c r="C106" s="3"/>
      <c r="D106" s="3"/>
      <c r="E106" s="3"/>
      <c r="F106" s="3"/>
      <c r="G106" s="3"/>
      <c r="H106" s="3"/>
      <c r="I106" s="12"/>
    </row>
    <row r="107" spans="2:9">
      <c r="B107" s="3"/>
      <c r="C107" s="3"/>
      <c r="D107" s="3"/>
      <c r="E107" s="3"/>
      <c r="F107" s="3"/>
      <c r="G107" s="3"/>
      <c r="H107" s="3"/>
      <c r="I107" s="12"/>
    </row>
    <row r="108" spans="2:9">
      <c r="B108" s="3"/>
      <c r="C108" s="3"/>
      <c r="D108" s="3"/>
      <c r="E108" s="3"/>
      <c r="F108" s="3"/>
      <c r="G108" s="3"/>
      <c r="H108" s="3"/>
      <c r="I108" s="12"/>
    </row>
    <row r="109" spans="2:9">
      <c r="B109" s="3"/>
      <c r="C109" s="3"/>
      <c r="D109" s="3"/>
      <c r="E109" s="3"/>
      <c r="F109" s="3"/>
      <c r="G109" s="3"/>
      <c r="H109" s="3"/>
      <c r="I109" s="12"/>
    </row>
    <row r="110" spans="2:9">
      <c r="B110" s="3"/>
      <c r="C110" s="3"/>
      <c r="D110" s="3"/>
      <c r="E110" s="3"/>
      <c r="F110" s="3"/>
      <c r="G110" s="3"/>
      <c r="H110" s="3"/>
      <c r="I110" s="12"/>
    </row>
    <row r="111" spans="2:9">
      <c r="B111" s="3"/>
      <c r="C111" s="3"/>
      <c r="D111" s="3"/>
      <c r="E111" s="3"/>
      <c r="F111" s="3"/>
      <c r="G111" s="3"/>
      <c r="H111" s="3"/>
      <c r="I111" s="12"/>
    </row>
    <row r="112" spans="2:9">
      <c r="B112" s="3"/>
      <c r="C112" s="3"/>
      <c r="D112" s="3"/>
      <c r="E112" s="3"/>
      <c r="F112" s="3"/>
      <c r="G112" s="3"/>
      <c r="H112" s="3"/>
      <c r="I112" s="12"/>
    </row>
    <row r="113" spans="2:9">
      <c r="B113" s="3"/>
      <c r="C113" s="3"/>
      <c r="D113" s="3"/>
      <c r="E113" s="3"/>
      <c r="F113" s="3"/>
      <c r="G113" s="3"/>
      <c r="H113" s="3"/>
      <c r="I113" s="12"/>
    </row>
    <row r="114" spans="2:9">
      <c r="B114" s="3"/>
      <c r="C114" s="3"/>
      <c r="D114" s="3"/>
      <c r="E114" s="3"/>
      <c r="F114" s="3"/>
      <c r="G114" s="3"/>
      <c r="H114" s="3"/>
      <c r="I114" s="12"/>
    </row>
    <row r="115" spans="2:9">
      <c r="B115" s="3"/>
      <c r="C115" s="3"/>
      <c r="D115" s="3"/>
      <c r="E115" s="3"/>
      <c r="F115" s="3"/>
      <c r="G115" s="3"/>
      <c r="H115" s="3"/>
      <c r="I115" s="12"/>
    </row>
    <row r="116" spans="2:9">
      <c r="B116" s="3"/>
      <c r="C116" s="3"/>
      <c r="D116" s="3"/>
      <c r="E116" s="3"/>
      <c r="F116" s="3"/>
      <c r="G116" s="3"/>
      <c r="H116" s="3"/>
      <c r="I116" s="12"/>
    </row>
    <row r="117" spans="2:9">
      <c r="B117" s="3"/>
      <c r="C117" s="3"/>
      <c r="D117" s="3"/>
      <c r="E117" s="3"/>
      <c r="F117" s="3"/>
      <c r="G117" s="3"/>
      <c r="H117" s="3"/>
      <c r="I117" s="12"/>
    </row>
    <row r="118" spans="2:9">
      <c r="B118" s="3"/>
      <c r="C118" s="3"/>
      <c r="D118" s="3"/>
      <c r="E118" s="3"/>
      <c r="F118" s="3"/>
      <c r="G118" s="3"/>
      <c r="H118" s="3"/>
      <c r="I118" s="12"/>
    </row>
    <row r="119" spans="2:9">
      <c r="B119" s="3"/>
      <c r="C119" s="3"/>
      <c r="D119" s="3"/>
      <c r="E119" s="3"/>
      <c r="F119" s="3"/>
      <c r="G119" s="3"/>
      <c r="H119" s="3"/>
      <c r="I119" s="12"/>
    </row>
    <row r="120" spans="2:9">
      <c r="B120" s="3"/>
      <c r="C120" s="3"/>
      <c r="D120" s="3"/>
      <c r="E120" s="3"/>
      <c r="F120" s="3"/>
      <c r="G120" s="3"/>
      <c r="H120" s="3"/>
      <c r="I120" s="12"/>
    </row>
    <row r="121" spans="2:9">
      <c r="B121" s="3"/>
      <c r="C121" s="3"/>
      <c r="D121" s="3"/>
      <c r="E121" s="3"/>
      <c r="F121" s="3"/>
      <c r="G121" s="3"/>
      <c r="H121" s="3"/>
      <c r="I121" s="12"/>
    </row>
    <row r="122" spans="2:9">
      <c r="B122" s="3"/>
      <c r="C122" s="3"/>
      <c r="D122" s="3"/>
      <c r="E122" s="3"/>
      <c r="F122" s="3"/>
      <c r="G122" s="3"/>
      <c r="H122" s="3"/>
      <c r="I122" s="12"/>
    </row>
    <row r="123" spans="2:9">
      <c r="B123" s="3"/>
      <c r="C123" s="3"/>
      <c r="D123" s="3"/>
      <c r="E123" s="3"/>
      <c r="F123" s="3"/>
      <c r="G123" s="3"/>
      <c r="H123" s="3"/>
      <c r="I123" s="12"/>
    </row>
    <row r="124" spans="2:9">
      <c r="B124" s="3"/>
      <c r="C124" s="3"/>
      <c r="D124" s="3"/>
      <c r="E124" s="3"/>
      <c r="F124" s="3"/>
      <c r="G124" s="3"/>
      <c r="H124" s="3"/>
      <c r="I124" s="12"/>
    </row>
    <row r="125" spans="2:9">
      <c r="B125" s="3"/>
      <c r="C125" s="3"/>
      <c r="D125" s="3"/>
      <c r="E125" s="3"/>
      <c r="F125" s="3"/>
      <c r="G125" s="3"/>
      <c r="H125" s="3"/>
      <c r="I125" s="12"/>
    </row>
    <row r="126" spans="2:9">
      <c r="B126" s="3"/>
      <c r="C126" s="3"/>
      <c r="D126" s="3"/>
      <c r="E126" s="3"/>
      <c r="F126" s="3"/>
      <c r="G126" s="3"/>
      <c r="H126" s="3"/>
      <c r="I126" s="12"/>
    </row>
    <row r="127" spans="2:9">
      <c r="B127" s="3"/>
      <c r="C127" s="3"/>
      <c r="D127" s="3"/>
      <c r="E127" s="3"/>
      <c r="F127" s="3"/>
      <c r="G127" s="3"/>
      <c r="H127" s="3"/>
      <c r="I127" s="12"/>
    </row>
    <row r="128" spans="2:9">
      <c r="B128" s="3"/>
      <c r="C128" s="3"/>
      <c r="D128" s="3"/>
      <c r="E128" s="3"/>
      <c r="F128" s="3"/>
      <c r="G128" s="3"/>
      <c r="H128" s="3"/>
      <c r="I128" s="12"/>
    </row>
    <row r="129" spans="2:9">
      <c r="B129" s="3"/>
      <c r="C129" s="3"/>
      <c r="D129" s="3"/>
      <c r="E129" s="3"/>
      <c r="F129" s="3"/>
      <c r="G129" s="3"/>
      <c r="H129" s="3"/>
      <c r="I129" s="12"/>
    </row>
    <row r="130" spans="2:9">
      <c r="B130" s="3"/>
      <c r="C130" s="3"/>
      <c r="D130" s="3"/>
      <c r="E130" s="3"/>
      <c r="F130" s="3"/>
      <c r="G130" s="3"/>
      <c r="H130" s="3"/>
      <c r="I130" s="12"/>
    </row>
    <row r="131" spans="2:9">
      <c r="B131" s="3"/>
      <c r="C131" s="3"/>
      <c r="D131" s="3"/>
      <c r="E131" s="3"/>
      <c r="F131" s="3"/>
      <c r="G131" s="3"/>
      <c r="H131" s="3"/>
      <c r="I131" s="12"/>
    </row>
    <row r="132" spans="2:9">
      <c r="B132" s="3"/>
      <c r="C132" s="3"/>
      <c r="D132" s="3"/>
      <c r="E132" s="3"/>
      <c r="F132" s="3"/>
      <c r="G132" s="3"/>
      <c r="H132" s="3"/>
      <c r="I132" s="12"/>
    </row>
    <row r="133" spans="2:9">
      <c r="B133" s="3"/>
      <c r="C133" s="3"/>
      <c r="D133" s="3"/>
      <c r="E133" s="3"/>
      <c r="F133" s="3"/>
      <c r="G133" s="3"/>
      <c r="H133" s="3"/>
      <c r="I133" s="12"/>
    </row>
    <row r="134" spans="2:9">
      <c r="B134" s="3"/>
      <c r="C134" s="3"/>
      <c r="D134" s="3"/>
      <c r="E134" s="3"/>
      <c r="F134" s="3"/>
      <c r="G134" s="3"/>
      <c r="H134" s="3"/>
      <c r="I134" s="12"/>
    </row>
    <row r="135" spans="2:9">
      <c r="B135" s="3"/>
      <c r="C135" s="3"/>
      <c r="D135" s="3"/>
      <c r="E135" s="3"/>
      <c r="F135" s="3"/>
      <c r="G135" s="3"/>
      <c r="H135" s="3"/>
      <c r="I135" s="12"/>
    </row>
    <row r="136" spans="2:9">
      <c r="B136" s="3"/>
      <c r="C136" s="3"/>
      <c r="D136" s="3"/>
      <c r="E136" s="3"/>
      <c r="F136" s="3"/>
      <c r="G136" s="3"/>
      <c r="H136" s="3"/>
      <c r="I136" s="12"/>
    </row>
    <row r="137" spans="2:9">
      <c r="B137" s="3"/>
      <c r="C137" s="3"/>
      <c r="D137" s="3"/>
      <c r="E137" s="3"/>
      <c r="F137" s="3"/>
      <c r="G137" s="3"/>
      <c r="H137" s="3"/>
      <c r="I137" s="12"/>
    </row>
    <row r="138" spans="2:9">
      <c r="B138" s="3"/>
      <c r="C138" s="3"/>
      <c r="D138" s="3"/>
      <c r="E138" s="3"/>
      <c r="F138" s="3"/>
      <c r="G138" s="3"/>
      <c r="H138" s="3"/>
      <c r="I138" s="12"/>
    </row>
    <row r="139" spans="2:9">
      <c r="B139" s="3"/>
      <c r="C139" s="3"/>
      <c r="D139" s="3"/>
      <c r="E139" s="3"/>
      <c r="F139" s="3"/>
      <c r="G139" s="3"/>
      <c r="H139" s="3"/>
      <c r="I139" s="31"/>
    </row>
    <row r="140" spans="2:9">
      <c r="B140" s="3"/>
      <c r="C140" s="3"/>
      <c r="D140" s="3"/>
      <c r="E140" s="3"/>
      <c r="F140" s="3"/>
      <c r="G140" s="3"/>
      <c r="H140" s="3"/>
      <c r="I140" s="31"/>
    </row>
    <row r="141" spans="2:9">
      <c r="B141" s="3"/>
      <c r="C141" s="3"/>
      <c r="D141" s="3"/>
      <c r="E141" s="3"/>
      <c r="F141" s="3"/>
      <c r="G141" s="3"/>
      <c r="H141" s="3"/>
      <c r="I141" s="12"/>
    </row>
    <row r="142" spans="2:9">
      <c r="B142" s="3"/>
      <c r="C142" s="3"/>
      <c r="D142" s="3"/>
      <c r="E142" s="3"/>
      <c r="F142" s="3"/>
      <c r="G142" s="3"/>
      <c r="H142" s="3"/>
      <c r="I142" s="12"/>
    </row>
    <row r="143" spans="2:9">
      <c r="B143" s="3"/>
      <c r="C143" s="3"/>
      <c r="D143" s="3"/>
      <c r="E143" s="3"/>
      <c r="F143" s="3"/>
      <c r="G143" s="3"/>
      <c r="H143" s="3"/>
      <c r="I143" s="12"/>
    </row>
    <row r="144" spans="2:9">
      <c r="B144" s="3"/>
      <c r="C144" s="3"/>
      <c r="D144" s="3"/>
      <c r="E144" s="3"/>
      <c r="F144" s="3"/>
      <c r="G144" s="3"/>
      <c r="H144" s="3"/>
      <c r="I144" s="12"/>
    </row>
    <row r="145" spans="2:9">
      <c r="B145" s="3"/>
      <c r="C145" s="3"/>
      <c r="D145" s="3"/>
      <c r="E145" s="3"/>
      <c r="F145" s="3"/>
      <c r="G145" s="3"/>
      <c r="H145" s="3"/>
      <c r="I145" s="12"/>
    </row>
    <row r="146" spans="2:9">
      <c r="B146" s="3"/>
      <c r="C146" s="3"/>
      <c r="D146" s="3"/>
      <c r="E146" s="3"/>
      <c r="F146" s="3"/>
      <c r="G146" s="3"/>
      <c r="H146" s="3"/>
      <c r="I146" s="12"/>
    </row>
    <row r="147" spans="2:9">
      <c r="B147" s="3"/>
      <c r="C147" s="3"/>
      <c r="D147" s="3"/>
      <c r="E147" s="3"/>
      <c r="F147" s="3"/>
      <c r="G147" s="3"/>
      <c r="H147" s="3"/>
      <c r="I147" s="12"/>
    </row>
    <row r="148" spans="2:9">
      <c r="B148" s="3"/>
      <c r="C148" s="3"/>
      <c r="D148" s="3"/>
      <c r="E148" s="3"/>
      <c r="F148" s="3"/>
      <c r="G148" s="3"/>
      <c r="H148" s="3"/>
      <c r="I148" s="12"/>
    </row>
    <row r="149" spans="2:9">
      <c r="B149" s="3"/>
      <c r="C149" s="3"/>
      <c r="D149" s="3"/>
      <c r="E149" s="3"/>
      <c r="F149" s="3"/>
      <c r="G149" s="3"/>
      <c r="H149" s="3"/>
      <c r="I149" s="12"/>
    </row>
    <row r="150" spans="2:9">
      <c r="B150" s="3"/>
      <c r="C150" s="3"/>
      <c r="D150" s="3"/>
      <c r="E150" s="3"/>
      <c r="F150" s="3"/>
      <c r="G150" s="3"/>
      <c r="H150" s="3"/>
      <c r="I150" s="12"/>
    </row>
    <row r="151" spans="2:9">
      <c r="B151" s="3"/>
      <c r="C151" s="3"/>
      <c r="D151" s="3"/>
      <c r="E151" s="3"/>
      <c r="F151" s="3"/>
      <c r="G151" s="3"/>
      <c r="H151" s="3"/>
      <c r="I151" s="12"/>
    </row>
    <row r="152" spans="2:9">
      <c r="B152" s="3"/>
      <c r="C152" s="3"/>
      <c r="D152" s="3"/>
      <c r="E152" s="3"/>
      <c r="F152" s="3"/>
      <c r="G152" s="3"/>
      <c r="H152" s="3"/>
      <c r="I152" s="12"/>
    </row>
    <row r="153" spans="2:9">
      <c r="B153" s="3"/>
      <c r="C153" s="3"/>
      <c r="D153" s="3"/>
      <c r="E153" s="3"/>
      <c r="F153" s="3"/>
      <c r="G153" s="3"/>
      <c r="H153" s="3"/>
      <c r="I153" s="12"/>
    </row>
    <row r="154" spans="2:9">
      <c r="B154" s="3"/>
      <c r="C154" s="3"/>
      <c r="D154" s="3"/>
      <c r="E154" s="3"/>
      <c r="F154" s="3"/>
      <c r="G154" s="3"/>
      <c r="H154" s="3"/>
      <c r="I154" s="12"/>
    </row>
    <row r="155" spans="2:9">
      <c r="B155" s="3"/>
      <c r="C155" s="3"/>
      <c r="D155" s="3"/>
      <c r="E155" s="3"/>
      <c r="F155" s="3"/>
      <c r="G155" s="3"/>
      <c r="H155" s="3"/>
      <c r="I155" s="12"/>
    </row>
    <row r="156" spans="2:9">
      <c r="B156" s="3"/>
      <c r="C156" s="3"/>
      <c r="D156" s="3"/>
      <c r="E156" s="3"/>
      <c r="F156" s="3"/>
      <c r="G156" s="3"/>
      <c r="H156" s="3"/>
      <c r="I156" s="12"/>
    </row>
    <row r="157" spans="2:9">
      <c r="B157" s="3"/>
      <c r="C157" s="3"/>
      <c r="D157" s="3"/>
      <c r="E157" s="3"/>
      <c r="F157" s="3"/>
      <c r="G157" s="3"/>
      <c r="H157" s="3"/>
      <c r="I157" s="12"/>
    </row>
    <row r="158" spans="2:9">
      <c r="B158" s="3"/>
      <c r="C158" s="3"/>
      <c r="D158" s="3"/>
      <c r="E158" s="3"/>
      <c r="F158" s="3"/>
      <c r="G158" s="3"/>
      <c r="H158" s="3"/>
      <c r="I158" s="12"/>
    </row>
    <row r="159" spans="2:9">
      <c r="B159" s="3"/>
      <c r="C159" s="3"/>
      <c r="D159" s="3"/>
      <c r="E159" s="3"/>
      <c r="F159" s="3"/>
      <c r="G159" s="3"/>
      <c r="H159" s="3"/>
      <c r="I159" s="12"/>
    </row>
    <row r="160" spans="2:9">
      <c r="B160" s="3"/>
      <c r="C160" s="3"/>
      <c r="D160" s="3"/>
      <c r="E160" s="3"/>
      <c r="F160" s="3"/>
      <c r="G160" s="3"/>
      <c r="H160" s="3"/>
      <c r="I160" s="12"/>
    </row>
    <row r="161" spans="2:9">
      <c r="B161" s="3"/>
      <c r="C161" s="3"/>
      <c r="D161" s="3"/>
      <c r="E161" s="3"/>
      <c r="F161" s="3"/>
      <c r="G161" s="3"/>
      <c r="H161" s="3"/>
      <c r="I161" s="12"/>
    </row>
    <row r="162" spans="2:9">
      <c r="B162" s="3"/>
      <c r="C162" s="3"/>
      <c r="D162" s="3"/>
      <c r="E162" s="3"/>
      <c r="F162" s="3"/>
      <c r="G162" s="3"/>
      <c r="H162" s="3"/>
      <c r="I162" s="12"/>
    </row>
    <row r="163" spans="2:9">
      <c r="B163" s="3"/>
      <c r="C163" s="3"/>
      <c r="D163" s="3"/>
      <c r="E163" s="3"/>
      <c r="F163" s="3"/>
      <c r="G163" s="3"/>
      <c r="H163" s="3"/>
      <c r="I163" s="12"/>
    </row>
    <row r="164" spans="2:9">
      <c r="B164" s="3"/>
      <c r="C164" s="3"/>
      <c r="D164" s="3"/>
      <c r="E164" s="3"/>
      <c r="F164" s="3"/>
      <c r="G164" s="3"/>
      <c r="H164" s="3"/>
      <c r="I164" s="12"/>
    </row>
    <row r="165" spans="2:9">
      <c r="B165" s="3"/>
      <c r="C165" s="3"/>
      <c r="D165" s="3"/>
      <c r="E165" s="3"/>
      <c r="F165" s="3"/>
      <c r="G165" s="3"/>
      <c r="H165" s="3"/>
      <c r="I165" s="12"/>
    </row>
    <row r="166" spans="2:9">
      <c r="B166" s="3"/>
      <c r="C166" s="3"/>
      <c r="D166" s="3"/>
      <c r="E166" s="3"/>
      <c r="F166" s="3"/>
      <c r="G166" s="3"/>
      <c r="H166" s="3"/>
      <c r="I166" s="12"/>
    </row>
    <row r="167" spans="2:9">
      <c r="B167" s="3"/>
      <c r="C167" s="3"/>
      <c r="D167" s="3"/>
      <c r="E167" s="3"/>
      <c r="F167" s="3"/>
      <c r="G167" s="3"/>
      <c r="H167" s="3"/>
      <c r="I167" s="12"/>
    </row>
    <row r="168" spans="2:9">
      <c r="B168" s="3"/>
      <c r="C168" s="3"/>
      <c r="D168" s="3"/>
      <c r="E168" s="3"/>
      <c r="F168" s="3"/>
      <c r="G168" s="3"/>
      <c r="H168" s="3"/>
      <c r="I168" s="12"/>
    </row>
    <row r="169" spans="2:9">
      <c r="B169" s="3"/>
      <c r="C169" s="3"/>
      <c r="D169" s="3"/>
      <c r="E169" s="3"/>
      <c r="F169" s="3"/>
      <c r="G169" s="3"/>
      <c r="H169" s="3"/>
      <c r="I169" s="12"/>
    </row>
    <row r="170" spans="2:9">
      <c r="B170" s="3"/>
      <c r="C170" s="3"/>
      <c r="D170" s="3"/>
      <c r="E170" s="3"/>
      <c r="F170" s="3"/>
      <c r="G170" s="3"/>
      <c r="H170" s="3"/>
      <c r="I170" s="12"/>
    </row>
    <row r="171" spans="2:9">
      <c r="B171" s="3"/>
      <c r="C171" s="3"/>
      <c r="D171" s="3"/>
      <c r="E171" s="3"/>
      <c r="F171" s="3"/>
      <c r="G171" s="3"/>
      <c r="H171" s="3"/>
      <c r="I171" s="12"/>
    </row>
    <row r="172" spans="2:9">
      <c r="B172" s="3"/>
      <c r="C172" s="3"/>
      <c r="D172" s="3"/>
      <c r="E172" s="3"/>
      <c r="F172" s="3"/>
      <c r="G172" s="3"/>
      <c r="H172" s="3"/>
      <c r="I172" s="12"/>
    </row>
    <row r="173" spans="2:9">
      <c r="B173" s="3"/>
      <c r="C173" s="3"/>
      <c r="D173" s="3"/>
      <c r="E173" s="3"/>
      <c r="F173" s="3"/>
      <c r="G173" s="3"/>
      <c r="H173" s="3"/>
      <c r="I173" s="12"/>
    </row>
    <row r="174" spans="2:9">
      <c r="B174" s="3"/>
      <c r="C174" s="3"/>
      <c r="D174" s="3"/>
      <c r="E174" s="3"/>
      <c r="F174" s="3"/>
      <c r="G174" s="3"/>
      <c r="H174" s="3"/>
      <c r="I174" s="12"/>
    </row>
    <row r="175" spans="2:9">
      <c r="B175" s="3"/>
      <c r="C175" s="3"/>
      <c r="D175" s="3"/>
      <c r="E175" s="3"/>
      <c r="F175" s="3"/>
      <c r="G175" s="3"/>
      <c r="H175" s="3"/>
      <c r="I175" s="12"/>
    </row>
    <row r="176" spans="2:9">
      <c r="B176" s="3"/>
      <c r="C176" s="3"/>
      <c r="D176" s="3"/>
      <c r="E176" s="3"/>
      <c r="F176" s="3"/>
      <c r="G176" s="3"/>
      <c r="H176" s="3"/>
      <c r="I176" s="12"/>
    </row>
    <row r="177" spans="2:9">
      <c r="B177" s="3"/>
      <c r="C177" s="3"/>
      <c r="D177" s="3"/>
      <c r="E177" s="3"/>
      <c r="F177" s="3"/>
      <c r="G177" s="3"/>
      <c r="H177" s="3"/>
      <c r="I177" s="12"/>
    </row>
    <row r="178" spans="2:9">
      <c r="B178" s="3"/>
      <c r="C178" s="3"/>
      <c r="D178" s="3"/>
      <c r="E178" s="3"/>
      <c r="F178" s="3"/>
      <c r="G178" s="3"/>
      <c r="H178" s="3"/>
      <c r="I178" s="12"/>
    </row>
    <row r="179" spans="2:9">
      <c r="B179" s="3"/>
      <c r="C179" s="3"/>
      <c r="D179" s="3"/>
      <c r="E179" s="3"/>
      <c r="F179" s="3"/>
      <c r="G179" s="3"/>
      <c r="H179" s="3"/>
      <c r="I179" s="12"/>
    </row>
    <row r="180" spans="2:9">
      <c r="B180" s="3"/>
      <c r="C180" s="3"/>
      <c r="D180" s="3"/>
      <c r="E180" s="3"/>
      <c r="F180" s="3"/>
      <c r="G180" s="3"/>
      <c r="H180" s="3"/>
      <c r="I180" s="12"/>
    </row>
    <row r="181" spans="2:9">
      <c r="B181" s="3"/>
      <c r="C181" s="3"/>
      <c r="D181" s="3"/>
      <c r="E181" s="3"/>
      <c r="F181" s="3"/>
      <c r="G181" s="3"/>
      <c r="H181" s="3"/>
      <c r="I181" s="12"/>
    </row>
    <row r="182" spans="2:9">
      <c r="B182" s="3"/>
      <c r="C182" s="3"/>
      <c r="D182" s="3"/>
      <c r="E182" s="3"/>
      <c r="F182" s="3"/>
      <c r="G182" s="3"/>
      <c r="H182" s="3"/>
      <c r="I182" s="12"/>
    </row>
    <row r="183" spans="2:9">
      <c r="B183" s="3"/>
      <c r="C183" s="3"/>
      <c r="D183" s="3"/>
      <c r="E183" s="3"/>
      <c r="F183" s="3"/>
      <c r="G183" s="3"/>
      <c r="H183" s="3"/>
      <c r="I183" s="12"/>
    </row>
  </sheetData>
  <mergeCells count="8">
    <mergeCell ref="A93:F93"/>
    <mergeCell ref="A1:I1"/>
    <mergeCell ref="A2:I2"/>
    <mergeCell ref="A3:I3"/>
    <mergeCell ref="A4:I4"/>
    <mergeCell ref="A5:I5"/>
    <mergeCell ref="A6:I6"/>
    <mergeCell ref="A8:I8"/>
  </mergeCells>
  <pageMargins left="0.98425196850393704" right="0.39370078740157483" top="0.78740157480314965" bottom="0.39370078740157483" header="0.31496062992125984" footer="0.31496062992125984"/>
  <pageSetup paperSize="9" scale="5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Прил.3 Ведомственная</vt:lpstr>
      <vt:lpstr>'Прил.3 Ведомственная'!Заголовки_для_печати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2017-05-23T11:06:57Z</dcterms:modified>
</cp:coreProperties>
</file>