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7 Распред на 2018 2019" sheetId="1" r:id="rId1"/>
  </sheets>
  <definedNames/>
  <calcPr fullCalcOnLoad="1"/>
</workbook>
</file>

<file path=xl/sharedStrings.xml><?xml version="1.0" encoding="utf-8"?>
<sst xmlns="http://schemas.openxmlformats.org/spreadsheetml/2006/main" count="189" uniqueCount="187">
  <si>
    <t>01 0 00 00000</t>
  </si>
  <si>
    <t>01 1 00 00000</t>
  </si>
  <si>
    <t>01 2 00 00000</t>
  </si>
  <si>
    <t>01 2 01 00000</t>
  </si>
  <si>
    <t>01 3 00 00000</t>
  </si>
  <si>
    <t>01 3 01 00000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</si>
  <si>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</si>
  <si>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</si>
  <si>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</si>
  <si>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</si>
  <si>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</si>
  <si>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</si>
  <si>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</si>
  <si>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</si>
  <si>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</si>
  <si>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</si>
  <si>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</si>
  <si>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</si>
  <si>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</si>
  <si>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</si>
  <si>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</si>
  <si>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Наименование</t>
  </si>
  <si>
    <t>Целевая статья</t>
  </si>
  <si>
    <t>Вид рас-ходов</t>
  </si>
  <si>
    <t xml:space="preserve">муниципального района </t>
  </si>
  <si>
    <t>поселения Южского</t>
  </si>
  <si>
    <t>"О бюджете Южского</t>
  </si>
  <si>
    <t>городского поселения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</si>
  <si>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</si>
  <si>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</si>
  <si>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</si>
  <si>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</si>
  <si>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</si>
  <si>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>02 5 00 00000</t>
  </si>
  <si>
    <t>02 5 01 00000</t>
  </si>
  <si>
    <t xml:space="preserve"> Южского городского</t>
  </si>
  <si>
    <t>к Решению Совета</t>
  </si>
  <si>
    <t>период 2018 и 2019 годов"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</si>
  <si>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</si>
  <si>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>Подпрограмма "Выставочная деятельность"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</si>
  <si>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</si>
  <si>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</si>
  <si>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</si>
  <si>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</si>
  <si>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</si>
  <si>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</si>
  <si>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</si>
  <si>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</si>
  <si>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</si>
  <si>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</si>
  <si>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</si>
  <si>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</si>
  <si>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</si>
  <si>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</si>
  <si>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</si>
  <si>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</si>
  <si>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</si>
  <si>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</si>
  <si>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</si>
  <si>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</si>
  <si>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</si>
  <si>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</si>
  <si>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</si>
  <si>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</si>
  <si>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</si>
  <si>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 xml:space="preserve">Основное мероприятие "Поддержка на доступном уровне объема пассажирских перевозок на автобусных маршрутах на территории Южского городского поселения" </t>
  </si>
  <si>
    <t>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(Иные бюджетные ассигнования)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</si>
  <si>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</si>
  <si>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</si>
  <si>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</si>
  <si>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</si>
  <si>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</si>
  <si>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</si>
  <si>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</si>
  <si>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</si>
  <si>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</si>
  <si>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</si>
  <si>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</si>
  <si>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</si>
  <si>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</si>
  <si>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</si>
  <si>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Предоставление гражданам субсидий для оплаты первоначального взноса при получении ипотечного жилищного кредита или субсидий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</si>
  <si>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</si>
  <si>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</si>
  <si>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</si>
  <si>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</si>
  <si>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</si>
  <si>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Оценка недвижимости (Закупка товаров, работ и услуг для обеспечения государственных (муниципальных) нужд)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</si>
  <si>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</si>
  <si>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 xml:space="preserve">Основное мероприятие "Внесение изменений в документы территориального планирования и градостроительного зонирования Южского городского поселения" 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</si>
  <si>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</si>
  <si>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r>
      <t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</rPr>
      <t xml:space="preserve"> </t>
    </r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</si>
  <si>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</si>
  <si>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>Приобретение и установка видеокамер системы видеонаблюдения на территории Южского городского поселения (Капитальные вложения в объекты  государственной (муниципальной) собственности)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</si>
  <si>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</si>
  <si>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</si>
  <si>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</si>
  <si>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</si>
  <si>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>02 7 03 00000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</si>
  <si>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</si>
  <si>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</si>
  <si>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</si>
  <si>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</si>
  <si>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</si>
  <si>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</si>
  <si>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</si>
  <si>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</si>
  <si>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 xml:space="preserve">03 1 01 40010 </t>
  </si>
  <si>
    <t>30 9 00 00210</t>
  </si>
  <si>
    <t>31 9 00 66010</t>
  </si>
  <si>
    <t xml:space="preserve">02 5 01 60020 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</si>
  <si>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</si>
  <si>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</si>
  <si>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</si>
  <si>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</si>
  <si>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</si>
  <si>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</si>
  <si>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01 3 01 20070 </t>
  </si>
  <si>
    <t xml:space="preserve">02 1 01 20090 </t>
  </si>
  <si>
    <t>02 1 01 20100</t>
  </si>
  <si>
    <t xml:space="preserve">02 1 01 20110 </t>
  </si>
  <si>
    <t xml:space="preserve">02 1 01 20120 </t>
  </si>
  <si>
    <t>02 1 01 20130</t>
  </si>
  <si>
    <t xml:space="preserve">02 2 01 20150 </t>
  </si>
  <si>
    <t xml:space="preserve">02 2 01 20160 </t>
  </si>
  <si>
    <t xml:space="preserve">02 2 01 20170 </t>
  </si>
  <si>
    <t xml:space="preserve">02 2 01 20180 </t>
  </si>
  <si>
    <t xml:space="preserve">02 3 01 20190 </t>
  </si>
  <si>
    <t xml:space="preserve">02 3 01 20200 </t>
  </si>
  <si>
    <t xml:space="preserve">02 4 01 20210 </t>
  </si>
  <si>
    <t xml:space="preserve">02 7 01 20220 </t>
  </si>
  <si>
    <t xml:space="preserve">02 7 01 20230 </t>
  </si>
  <si>
    <t>02 7 01 20240</t>
  </si>
  <si>
    <t>02 7 02 20250</t>
  </si>
  <si>
    <t xml:space="preserve">02 7 03 20260 </t>
  </si>
  <si>
    <t xml:space="preserve">03 1 01 20270 </t>
  </si>
  <si>
    <t xml:space="preserve">03 2 01 20280 </t>
  </si>
  <si>
    <t xml:space="preserve">03 2 01 20290 </t>
  </si>
  <si>
    <t xml:space="preserve">03 2 01 20300 </t>
  </si>
  <si>
    <t>31 9 00 20340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</si>
  <si>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</si>
  <si>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2018 год</t>
  </si>
  <si>
    <t>2019 год</t>
  </si>
  <si>
    <t>на 2017 год и на плановый</t>
  </si>
  <si>
    <t>Сумма, руб.</t>
  </si>
  <si>
    <r>
      <t>Создание музея под открытым небом "Город-сад фабрикантов Балиных"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</rPr>
      <t xml:space="preserve"> </t>
    </r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</si>
  <si>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</si>
  <si>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</si>
  <si>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04 1 01 L0200 </t>
  </si>
  <si>
    <t>04 2 01 S0280</t>
  </si>
  <si>
    <r>
      <t>Всего:</t>
    </r>
    <r>
      <rPr>
        <i/>
        <sz val="9"/>
        <rFont val="Times New Roman"/>
        <family val="1"/>
      </rPr>
      <t xml:space="preserve"> </t>
    </r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</si>
  <si>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</si>
  <si>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</si>
  <si>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Подпрограмма "Предоставление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Южского муниципального района"</t>
  </si>
  <si>
    <r>
  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</si>
  <si>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</si>
  <si>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</si>
  <si>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Содержание и обслуживание казны (Закупка товаров, работ и услуг для обеспечения государственных (муниципальных) нужд)  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</si>
  <si>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</si>
  <si>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 xml:space="preserve">Основное мероприятие "Содействие в развитии выставочной деятельности"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</si>
  <si>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</si>
  <si>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</si>
  <si>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</si>
  <si>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</si>
  <si>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Подпрограмма "Поддержка интеллектуального, творческого, духовно-нравственного и физического развития населения"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</si>
  <si>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2018 и 2019 годы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</si>
  <si>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</si>
  <si>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</si>
  <si>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</si>
  <si>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</si>
  <si>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от</t>
    </r>
    <r>
      <rPr>
        <u val="single"/>
        <sz val="14"/>
        <rFont val="Times New Roman"/>
        <family val="1"/>
      </rPr>
      <t xml:space="preserve"> 17.11.2016 г.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78</t>
    </r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</si>
  <si>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</si>
  <si>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Основное мероприятие "Организация мероприятий в интересах лиц с ограниченными возможностями здоровья, обеспечение жильем детей-сирот"</t>
  </si>
  <si>
    <t xml:space="preserve">01 1 01 00000 </t>
  </si>
  <si>
    <t xml:space="preserve">01 1 01 R0820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</si>
  <si>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 государственной (муниципальной) собственности)</t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</si>
  <si>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</si>
  <si>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</si>
  <si>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</si>
  <si>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</si>
  <si>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</si>
  <si>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</si>
  <si>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</si>
  <si>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</si>
  <si>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</si>
  <si>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Приложение № 7</t>
  </si>
  <si>
    <t>(приложение изложено в новой редакции в соответствии с Решением Совета Южского городского поселения от 14.07.2017 № 47)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</si>
</sst>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1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top"/>
    </xf>
    <xf numFmtId="172" fontId="5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49" fillId="0" borderId="12" xfId="0" applyFont="1" applyFill="1" applyBorder="1" applyAlignment="1">
      <alignment horizontal="justify" vertical="top"/>
    </xf>
    <xf numFmtId="0" fontId="50" fillId="0" borderId="0" xfId="0" applyFont="1" applyFill="1" applyAlignment="1">
      <alignment horizontal="justify" vertical="top"/>
    </xf>
    <xf numFmtId="4" fontId="6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51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="90" zoomScaleNormal="90" zoomScalePageLayoutView="0" workbookViewId="0" topLeftCell="A1">
      <selection activeCell="D101" sqref="D101"/>
    </sheetView>
  </sheetViews>
  <sheetFormatPr defaultColWidth="9.140625" defaultRowHeight="15"/>
  <cols>
    <col min="1" max="1" width="62.57421875" style="12" customWidth="1"/>
    <col min="2" max="2" width="18.7109375" style="14" customWidth="1"/>
    <col min="3" max="3" width="8.8515625" style="26" customWidth="1"/>
    <col min="4" max="4" width="18.57421875" style="28" customWidth="1"/>
    <col min="5" max="5" width="17.7109375" style="12" customWidth="1"/>
    <col min="6" max="6" width="14.00390625" style="13" customWidth="1"/>
    <col min="7" max="16384" width="9.140625" style="12" customWidth="1"/>
  </cols>
  <sheetData>
    <row r="1" spans="2:5" ht="18" customHeight="1">
      <c r="B1" s="39" t="s">
        <v>185</v>
      </c>
      <c r="C1" s="39"/>
      <c r="D1" s="39"/>
      <c r="E1" s="39"/>
    </row>
    <row r="2" spans="2:5" ht="18" customHeight="1">
      <c r="B2" s="39" t="s">
        <v>36</v>
      </c>
      <c r="C2" s="39"/>
      <c r="D2" s="39"/>
      <c r="E2" s="39"/>
    </row>
    <row r="3" spans="2:5" ht="18.75">
      <c r="B3" s="39" t="s">
        <v>35</v>
      </c>
      <c r="C3" s="39"/>
      <c r="D3" s="39"/>
      <c r="E3" s="39"/>
    </row>
    <row r="4" spans="2:5" ht="18.75">
      <c r="B4" s="39" t="s">
        <v>25</v>
      </c>
      <c r="C4" s="39"/>
      <c r="D4" s="39"/>
      <c r="E4" s="39"/>
    </row>
    <row r="5" spans="2:5" ht="18.75">
      <c r="B5" s="47" t="s">
        <v>24</v>
      </c>
      <c r="C5" s="47"/>
      <c r="D5" s="47"/>
      <c r="E5" s="47"/>
    </row>
    <row r="6" spans="2:5" ht="18.75">
      <c r="B6" s="47" t="s">
        <v>26</v>
      </c>
      <c r="C6" s="47"/>
      <c r="D6" s="47"/>
      <c r="E6" s="47"/>
    </row>
    <row r="7" spans="2:5" ht="18.75">
      <c r="B7" s="47" t="s">
        <v>27</v>
      </c>
      <c r="C7" s="47"/>
      <c r="D7" s="47"/>
      <c r="E7" s="47"/>
    </row>
    <row r="8" spans="2:5" ht="18.75">
      <c r="B8" s="47" t="s">
        <v>143</v>
      </c>
      <c r="C8" s="47"/>
      <c r="D8" s="47"/>
      <c r="E8" s="47"/>
    </row>
    <row r="9" spans="2:5" ht="18.75">
      <c r="B9" s="47" t="s">
        <v>37</v>
      </c>
      <c r="C9" s="47"/>
      <c r="D9" s="47"/>
      <c r="E9" s="47"/>
    </row>
    <row r="10" spans="2:5" ht="18.75">
      <c r="B10" s="47" t="s">
        <v>170</v>
      </c>
      <c r="C10" s="47"/>
      <c r="D10" s="47"/>
      <c r="E10" s="47"/>
    </row>
    <row r="11" spans="3:4" ht="14.25" customHeight="1">
      <c r="C11" s="31"/>
      <c r="D11" s="31"/>
    </row>
    <row r="12" spans="1:6" s="25" customFormat="1" ht="134.25" customHeight="1">
      <c r="A12" s="46" t="s">
        <v>165</v>
      </c>
      <c r="B12" s="46"/>
      <c r="C12" s="46"/>
      <c r="D12" s="46"/>
      <c r="E12" s="46"/>
      <c r="F12" s="13"/>
    </row>
    <row r="13" spans="1:6" s="25" customFormat="1" ht="26.25" customHeight="1">
      <c r="A13" s="48" t="s">
        <v>186</v>
      </c>
      <c r="B13" s="48"/>
      <c r="C13" s="48"/>
      <c r="D13" s="48"/>
      <c r="E13" s="48"/>
      <c r="F13" s="13"/>
    </row>
    <row r="14" spans="1:4" ht="15.75" customHeight="1">
      <c r="A14" s="15"/>
      <c r="B14" s="15"/>
      <c r="C14" s="15"/>
      <c r="D14" s="15"/>
    </row>
    <row r="15" spans="1:5" ht="27.75" customHeight="1">
      <c r="A15" s="42" t="s">
        <v>21</v>
      </c>
      <c r="B15" s="42" t="s">
        <v>22</v>
      </c>
      <c r="C15" s="44" t="s">
        <v>23</v>
      </c>
      <c r="D15" s="40" t="s">
        <v>144</v>
      </c>
      <c r="E15" s="41"/>
    </row>
    <row r="16" spans="1:5" ht="32.25" customHeight="1">
      <c r="A16" s="43"/>
      <c r="B16" s="43"/>
      <c r="C16" s="45"/>
      <c r="D16" s="16" t="s">
        <v>141</v>
      </c>
      <c r="E16" s="17" t="s">
        <v>142</v>
      </c>
    </row>
    <row r="17" spans="1:5" ht="16.5" customHeight="1">
      <c r="A17" s="17">
        <v>1</v>
      </c>
      <c r="B17" s="17">
        <v>2</v>
      </c>
      <c r="C17" s="17">
        <v>3</v>
      </c>
      <c r="D17" s="17">
        <v>4</v>
      </c>
      <c r="E17" s="30">
        <v>5</v>
      </c>
    </row>
    <row r="18" spans="1:6" s="19" customFormat="1" ht="62.25" customHeight="1">
      <c r="A18" s="5" t="s">
        <v>166</v>
      </c>
      <c r="B18" s="6" t="s">
        <v>0</v>
      </c>
      <c r="C18" s="2"/>
      <c r="D18" s="7">
        <f>D19+D24+D33</f>
        <v>14876358</v>
      </c>
      <c r="E18" s="7">
        <f>E19+E24+E33</f>
        <v>21015678</v>
      </c>
      <c r="F18" s="18"/>
    </row>
    <row r="19" spans="1:6" s="19" customFormat="1" ht="63" customHeight="1">
      <c r="A19" s="5" t="s">
        <v>30</v>
      </c>
      <c r="B19" s="6" t="s">
        <v>1</v>
      </c>
      <c r="C19" s="6"/>
      <c r="D19" s="7">
        <f>D22+D20</f>
        <v>100000</v>
      </c>
      <c r="E19" s="7">
        <f>E22+E20</f>
        <v>6239320</v>
      </c>
      <c r="F19" s="18"/>
    </row>
    <row r="20" spans="1:6" s="21" customFormat="1" ht="78.75" customHeight="1">
      <c r="A20" s="34" t="s">
        <v>172</v>
      </c>
      <c r="B20" s="9" t="s">
        <v>173</v>
      </c>
      <c r="C20" s="9"/>
      <c r="D20" s="10">
        <f>SUM(D21)</f>
        <v>0</v>
      </c>
      <c r="E20" s="10">
        <f>SUM(E21)</f>
        <v>6139320</v>
      </c>
      <c r="F20" s="20"/>
    </row>
    <row r="21" spans="1:5" ht="97.5" customHeight="1">
      <c r="A21" s="35" t="s">
        <v>175</v>
      </c>
      <c r="B21" s="2" t="s">
        <v>174</v>
      </c>
      <c r="C21" s="2">
        <v>400</v>
      </c>
      <c r="D21" s="3">
        <v>0</v>
      </c>
      <c r="E21" s="3">
        <f>6139320</f>
        <v>6139320</v>
      </c>
    </row>
    <row r="22" spans="1:6" s="21" customFormat="1" ht="59.25" customHeight="1">
      <c r="A22" s="22" t="s">
        <v>29</v>
      </c>
      <c r="B22" s="9" t="s">
        <v>28</v>
      </c>
      <c r="C22" s="9"/>
      <c r="D22" s="10">
        <f>D23</f>
        <v>100000</v>
      </c>
      <c r="E22" s="10">
        <f>E23</f>
        <v>100000</v>
      </c>
      <c r="F22" s="20"/>
    </row>
    <row r="23" spans="1:5" ht="138.75" customHeight="1">
      <c r="A23" s="4" t="s">
        <v>161</v>
      </c>
      <c r="B23" s="2" t="s">
        <v>112</v>
      </c>
      <c r="C23" s="2">
        <v>600</v>
      </c>
      <c r="D23" s="11">
        <f>100000</f>
        <v>100000</v>
      </c>
      <c r="E23" s="11">
        <f>100000</f>
        <v>100000</v>
      </c>
    </row>
    <row r="24" spans="1:5" ht="57.75" customHeight="1">
      <c r="A24" s="5" t="s">
        <v>164</v>
      </c>
      <c r="B24" s="6" t="s">
        <v>2</v>
      </c>
      <c r="C24" s="2"/>
      <c r="D24" s="7">
        <f>D25</f>
        <v>14740358</v>
      </c>
      <c r="E24" s="7">
        <f>E25</f>
        <v>14740358</v>
      </c>
    </row>
    <row r="25" spans="1:6" s="21" customFormat="1" ht="79.5" customHeight="1">
      <c r="A25" s="8" t="s">
        <v>38</v>
      </c>
      <c r="B25" s="9" t="s">
        <v>3</v>
      </c>
      <c r="C25" s="9"/>
      <c r="D25" s="10">
        <f>SUM(D26:D32)</f>
        <v>14740358</v>
      </c>
      <c r="E25" s="10">
        <f>SUM(E26:E32)</f>
        <v>14740358</v>
      </c>
      <c r="F25" s="20"/>
    </row>
    <row r="26" spans="1:5" ht="60" customHeight="1">
      <c r="A26" s="4" t="s">
        <v>46</v>
      </c>
      <c r="B26" s="2" t="s">
        <v>102</v>
      </c>
      <c r="C26" s="2">
        <v>600</v>
      </c>
      <c r="D26" s="3">
        <f>2640+30800</f>
        <v>33440</v>
      </c>
      <c r="E26" s="3">
        <f>2640+30800</f>
        <v>33440</v>
      </c>
    </row>
    <row r="27" spans="1:5" ht="60.75" customHeight="1">
      <c r="A27" s="4" t="s">
        <v>47</v>
      </c>
      <c r="B27" s="2" t="s">
        <v>113</v>
      </c>
      <c r="C27" s="2">
        <v>600</v>
      </c>
      <c r="D27" s="3">
        <v>5280</v>
      </c>
      <c r="E27" s="3">
        <v>5280</v>
      </c>
    </row>
    <row r="28" spans="1:5" ht="78" customHeight="1">
      <c r="A28" s="4" t="s">
        <v>48</v>
      </c>
      <c r="B28" s="2" t="s">
        <v>114</v>
      </c>
      <c r="C28" s="2">
        <v>600</v>
      </c>
      <c r="D28" s="3">
        <f>266288+2640</f>
        <v>268928</v>
      </c>
      <c r="E28" s="3">
        <f>266288+2640</f>
        <v>268928</v>
      </c>
    </row>
    <row r="29" spans="1:6" s="21" customFormat="1" ht="80.25" customHeight="1">
      <c r="A29" s="1" t="s">
        <v>49</v>
      </c>
      <c r="B29" s="2" t="s">
        <v>115</v>
      </c>
      <c r="C29" s="2">
        <v>200</v>
      </c>
      <c r="D29" s="3">
        <v>77440</v>
      </c>
      <c r="E29" s="3">
        <v>77440</v>
      </c>
      <c r="F29" s="20"/>
    </row>
    <row r="30" spans="1:5" ht="78" customHeight="1">
      <c r="A30" s="1" t="s">
        <v>50</v>
      </c>
      <c r="B30" s="2" t="s">
        <v>116</v>
      </c>
      <c r="C30" s="2">
        <v>200</v>
      </c>
      <c r="D30" s="3">
        <v>158400</v>
      </c>
      <c r="E30" s="3">
        <v>158400</v>
      </c>
    </row>
    <row r="31" spans="1:5" ht="96.75" customHeight="1">
      <c r="A31" s="1" t="s">
        <v>51</v>
      </c>
      <c r="B31" s="2" t="s">
        <v>103</v>
      </c>
      <c r="C31" s="2">
        <v>600</v>
      </c>
      <c r="D31" s="3">
        <f>12877594+169026</f>
        <v>13046620</v>
      </c>
      <c r="E31" s="3">
        <f>12877594+169026</f>
        <v>13046620</v>
      </c>
    </row>
    <row r="32" spans="1:5" ht="193.5" customHeight="1">
      <c r="A32" s="1" t="s">
        <v>52</v>
      </c>
      <c r="B32" s="2" t="s">
        <v>104</v>
      </c>
      <c r="C32" s="2">
        <v>600</v>
      </c>
      <c r="D32" s="11">
        <f>1150250</f>
        <v>1150250</v>
      </c>
      <c r="E32" s="11">
        <f>1150250</f>
        <v>1150250</v>
      </c>
    </row>
    <row r="33" spans="1:6" s="19" customFormat="1" ht="24" customHeight="1">
      <c r="A33" s="5" t="s">
        <v>39</v>
      </c>
      <c r="B33" s="6" t="s">
        <v>4</v>
      </c>
      <c r="C33" s="6"/>
      <c r="D33" s="7">
        <f>D34</f>
        <v>36000</v>
      </c>
      <c r="E33" s="7">
        <f>E34</f>
        <v>36000</v>
      </c>
      <c r="F33" s="18"/>
    </row>
    <row r="34" spans="1:6" s="21" customFormat="1" ht="38.25" customHeight="1">
      <c r="A34" s="8" t="s">
        <v>159</v>
      </c>
      <c r="B34" s="9" t="s">
        <v>5</v>
      </c>
      <c r="C34" s="9"/>
      <c r="D34" s="10">
        <f>SUM(D35:D35)</f>
        <v>36000</v>
      </c>
      <c r="E34" s="10">
        <f>SUM(E35:E35)</f>
        <v>36000</v>
      </c>
      <c r="F34" s="20"/>
    </row>
    <row r="35" spans="1:5" ht="81.75" customHeight="1">
      <c r="A35" s="1" t="s">
        <v>145</v>
      </c>
      <c r="B35" s="2" t="s">
        <v>117</v>
      </c>
      <c r="C35" s="2">
        <v>600</v>
      </c>
      <c r="D35" s="11">
        <f>36000</f>
        <v>36000</v>
      </c>
      <c r="E35" s="11">
        <f>36000</f>
        <v>36000</v>
      </c>
    </row>
    <row r="36" spans="1:6" s="19" customFormat="1" ht="78.75" customHeight="1">
      <c r="A36" s="5" t="s">
        <v>167</v>
      </c>
      <c r="B36" s="6" t="s">
        <v>6</v>
      </c>
      <c r="C36" s="6"/>
      <c r="D36" s="7">
        <f>D37+D45+D52+D56+D59+D62+D65+D74</f>
        <v>38728008.54</v>
      </c>
      <c r="E36" s="7">
        <f>E37+E45+E52+E56+E59+E62+E65+E74</f>
        <v>36796895.21</v>
      </c>
      <c r="F36" s="18"/>
    </row>
    <row r="37" spans="1:6" s="19" customFormat="1" ht="58.5" customHeight="1">
      <c r="A37" s="5" t="s">
        <v>54</v>
      </c>
      <c r="B37" s="6" t="s">
        <v>7</v>
      </c>
      <c r="C37" s="6"/>
      <c r="D37" s="7">
        <f>D38</f>
        <v>2912674.3</v>
      </c>
      <c r="E37" s="7">
        <f>E38</f>
        <v>962882.3</v>
      </c>
      <c r="F37" s="18"/>
    </row>
    <row r="38" spans="1:6" s="21" customFormat="1" ht="75.75" customHeight="1">
      <c r="A38" s="8" t="s">
        <v>40</v>
      </c>
      <c r="B38" s="9" t="s">
        <v>8</v>
      </c>
      <c r="C38" s="9"/>
      <c r="D38" s="10">
        <f>SUM(D39:D44)</f>
        <v>2912674.3</v>
      </c>
      <c r="E38" s="10">
        <f>SUM(E39:E44)</f>
        <v>962882.3</v>
      </c>
      <c r="F38" s="20"/>
    </row>
    <row r="39" spans="1:5" ht="80.25" customHeight="1">
      <c r="A39" s="1" t="s">
        <v>55</v>
      </c>
      <c r="B39" s="2" t="s">
        <v>105</v>
      </c>
      <c r="C39" s="2">
        <v>200</v>
      </c>
      <c r="D39" s="3">
        <f>1229499.3</f>
        <v>1229499.3</v>
      </c>
      <c r="E39" s="3">
        <f>30166</f>
        <v>30166</v>
      </c>
    </row>
    <row r="40" spans="1:5" ht="116.25" customHeight="1">
      <c r="A40" s="1" t="s">
        <v>146</v>
      </c>
      <c r="B40" s="2" t="s">
        <v>118</v>
      </c>
      <c r="C40" s="2">
        <v>200</v>
      </c>
      <c r="D40" s="3">
        <f>1200000</f>
        <v>1200000</v>
      </c>
      <c r="E40" s="3">
        <f>776905</f>
        <v>776905</v>
      </c>
    </row>
    <row r="41" spans="1:5" ht="99.75" customHeight="1">
      <c r="A41" s="1" t="s">
        <v>160</v>
      </c>
      <c r="B41" s="2" t="s">
        <v>119</v>
      </c>
      <c r="C41" s="2">
        <v>200</v>
      </c>
      <c r="D41" s="3">
        <f>60000</f>
        <v>60000</v>
      </c>
      <c r="E41" s="3">
        <f>60000</f>
        <v>60000</v>
      </c>
    </row>
    <row r="42" spans="1:5" ht="82.5" customHeight="1">
      <c r="A42" s="4" t="s">
        <v>56</v>
      </c>
      <c r="B42" s="2" t="s">
        <v>120</v>
      </c>
      <c r="C42" s="2">
        <v>200</v>
      </c>
      <c r="D42" s="3">
        <f>66103</f>
        <v>66103</v>
      </c>
      <c r="E42" s="3">
        <f>66103</f>
        <v>66103</v>
      </c>
    </row>
    <row r="43" spans="1:5" ht="77.25" customHeight="1">
      <c r="A43" s="4" t="s">
        <v>57</v>
      </c>
      <c r="B43" s="2" t="s">
        <v>121</v>
      </c>
      <c r="C43" s="2">
        <v>200</v>
      </c>
      <c r="D43" s="3">
        <f>353572</f>
        <v>353572</v>
      </c>
      <c r="E43" s="3">
        <f>0</f>
        <v>0</v>
      </c>
    </row>
    <row r="44" spans="1:5" ht="98.25" customHeight="1">
      <c r="A44" s="4" t="s">
        <v>58</v>
      </c>
      <c r="B44" s="2" t="s">
        <v>122</v>
      </c>
      <c r="C44" s="2">
        <v>200</v>
      </c>
      <c r="D44" s="3">
        <f>3500</f>
        <v>3500</v>
      </c>
      <c r="E44" s="3">
        <f>29708.3</f>
        <v>29708.3</v>
      </c>
    </row>
    <row r="45" spans="1:6" s="21" customFormat="1" ht="42" customHeight="1">
      <c r="A45" s="5" t="s">
        <v>59</v>
      </c>
      <c r="B45" s="6" t="s">
        <v>9</v>
      </c>
      <c r="C45" s="9"/>
      <c r="D45" s="7">
        <f>D46</f>
        <v>11697642.180000002</v>
      </c>
      <c r="E45" s="7">
        <f>E46</f>
        <v>11720020.85</v>
      </c>
      <c r="F45" s="20"/>
    </row>
    <row r="46" spans="1:6" s="21" customFormat="1" ht="56.25" customHeight="1">
      <c r="A46" s="8" t="s">
        <v>53</v>
      </c>
      <c r="B46" s="9" t="s">
        <v>10</v>
      </c>
      <c r="C46" s="9"/>
      <c r="D46" s="10">
        <f>SUM(D47:D51)</f>
        <v>11697642.180000002</v>
      </c>
      <c r="E46" s="10">
        <f>SUM(E47:E51)</f>
        <v>11720020.85</v>
      </c>
      <c r="F46" s="20"/>
    </row>
    <row r="47" spans="1:5" ht="117.75" customHeight="1">
      <c r="A47" s="1" t="s">
        <v>162</v>
      </c>
      <c r="B47" s="2" t="s">
        <v>106</v>
      </c>
      <c r="C47" s="2">
        <v>200</v>
      </c>
      <c r="D47" s="3">
        <f>6994836-2752466.12-271099.76</f>
        <v>3971270.12</v>
      </c>
      <c r="E47" s="3">
        <f>6994836-2752466.12-248721.09</f>
        <v>3993648.79</v>
      </c>
    </row>
    <row r="48" spans="1:6" s="21" customFormat="1" ht="97.5" customHeight="1">
      <c r="A48" s="1" t="s">
        <v>147</v>
      </c>
      <c r="B48" s="2" t="s">
        <v>123</v>
      </c>
      <c r="C48" s="2">
        <v>200</v>
      </c>
      <c r="D48" s="3">
        <f>1829257</f>
        <v>1829257</v>
      </c>
      <c r="E48" s="3">
        <f>1829257</f>
        <v>1829257</v>
      </c>
      <c r="F48" s="20"/>
    </row>
    <row r="49" spans="1:5" ht="98.25" customHeight="1">
      <c r="A49" s="1" t="s">
        <v>140</v>
      </c>
      <c r="B49" s="2" t="s">
        <v>124</v>
      </c>
      <c r="C49" s="2">
        <v>200</v>
      </c>
      <c r="D49" s="3">
        <f>5500000</f>
        <v>5500000</v>
      </c>
      <c r="E49" s="3">
        <f>5500000</f>
        <v>5500000</v>
      </c>
    </row>
    <row r="50" spans="1:5" ht="58.5" customHeight="1">
      <c r="A50" s="1" t="s">
        <v>60</v>
      </c>
      <c r="B50" s="2" t="s">
        <v>125</v>
      </c>
      <c r="C50" s="2">
        <v>200</v>
      </c>
      <c r="D50" s="3">
        <f>142242.06</f>
        <v>142242.06</v>
      </c>
      <c r="E50" s="3">
        <f>142242.06</f>
        <v>142242.06</v>
      </c>
    </row>
    <row r="51" spans="1:5" ht="62.25" customHeight="1">
      <c r="A51" s="1" t="s">
        <v>61</v>
      </c>
      <c r="B51" s="2" t="s">
        <v>126</v>
      </c>
      <c r="C51" s="2">
        <v>200</v>
      </c>
      <c r="D51" s="3">
        <f>254873</f>
        <v>254873</v>
      </c>
      <c r="E51" s="3">
        <f>254873</f>
        <v>254873</v>
      </c>
    </row>
    <row r="52" spans="1:5" ht="60" customHeight="1">
      <c r="A52" s="5" t="s">
        <v>151</v>
      </c>
      <c r="B52" s="6" t="s">
        <v>11</v>
      </c>
      <c r="C52" s="2"/>
      <c r="D52" s="7">
        <f>D53</f>
        <v>16478581.94</v>
      </c>
      <c r="E52" s="7">
        <f>E53</f>
        <v>16478581.94</v>
      </c>
    </row>
    <row r="53" spans="1:6" s="24" customFormat="1" ht="59.25" customHeight="1">
      <c r="A53" s="8" t="s">
        <v>41</v>
      </c>
      <c r="B53" s="9" t="s">
        <v>12</v>
      </c>
      <c r="C53" s="9"/>
      <c r="D53" s="10">
        <f>SUM(D54:D55)</f>
        <v>16478581.94</v>
      </c>
      <c r="E53" s="10">
        <f>SUM(E54:E55)</f>
        <v>16478581.94</v>
      </c>
      <c r="F53" s="23"/>
    </row>
    <row r="54" spans="1:6" s="21" customFormat="1" ht="60" customHeight="1">
      <c r="A54" s="1" t="s">
        <v>62</v>
      </c>
      <c r="B54" s="2" t="s">
        <v>127</v>
      </c>
      <c r="C54" s="2">
        <v>200</v>
      </c>
      <c r="D54" s="3">
        <f>14638582.94-955000</f>
        <v>13683582.94</v>
      </c>
      <c r="E54" s="3">
        <f>14638582.94-955000</f>
        <v>13683582.94</v>
      </c>
      <c r="F54" s="20"/>
    </row>
    <row r="55" spans="1:5" ht="136.5" customHeight="1">
      <c r="A55" s="1" t="s">
        <v>63</v>
      </c>
      <c r="B55" s="2" t="s">
        <v>128</v>
      </c>
      <c r="C55" s="2">
        <v>200</v>
      </c>
      <c r="D55" s="3">
        <f>2794999</f>
        <v>2794999</v>
      </c>
      <c r="E55" s="3">
        <f>2794999</f>
        <v>2794999</v>
      </c>
    </row>
    <row r="56" spans="1:5" ht="60.75" customHeight="1">
      <c r="A56" s="5" t="s">
        <v>152</v>
      </c>
      <c r="B56" s="6" t="s">
        <v>31</v>
      </c>
      <c r="C56" s="6"/>
      <c r="D56" s="7">
        <f>D57</f>
        <v>389044</v>
      </c>
      <c r="E56" s="7">
        <f>E57</f>
        <v>389044</v>
      </c>
    </row>
    <row r="57" spans="1:6" s="21" customFormat="1" ht="39" customHeight="1">
      <c r="A57" s="8" t="s">
        <v>43</v>
      </c>
      <c r="B57" s="9" t="s">
        <v>32</v>
      </c>
      <c r="C57" s="9"/>
      <c r="D57" s="10">
        <f>D58</f>
        <v>389044</v>
      </c>
      <c r="E57" s="10">
        <f>E58</f>
        <v>389044</v>
      </c>
      <c r="F57" s="20"/>
    </row>
    <row r="58" spans="1:5" ht="79.5" customHeight="1">
      <c r="A58" s="1" t="s">
        <v>64</v>
      </c>
      <c r="B58" s="2" t="s">
        <v>129</v>
      </c>
      <c r="C58" s="2">
        <v>200</v>
      </c>
      <c r="D58" s="3">
        <f>389044</f>
        <v>389044</v>
      </c>
      <c r="E58" s="3">
        <f>389044</f>
        <v>389044</v>
      </c>
    </row>
    <row r="59" spans="1:5" ht="138" customHeight="1">
      <c r="A59" s="5" t="s">
        <v>153</v>
      </c>
      <c r="B59" s="6" t="s">
        <v>33</v>
      </c>
      <c r="C59" s="6"/>
      <c r="D59" s="7">
        <f>D60</f>
        <v>1900000</v>
      </c>
      <c r="E59" s="7">
        <f>E60</f>
        <v>1900000</v>
      </c>
    </row>
    <row r="60" spans="1:6" s="21" customFormat="1" ht="79.5" customHeight="1">
      <c r="A60" s="8" t="s">
        <v>65</v>
      </c>
      <c r="B60" s="9" t="s">
        <v>34</v>
      </c>
      <c r="C60" s="9"/>
      <c r="D60" s="10">
        <f>D61</f>
        <v>1900000</v>
      </c>
      <c r="E60" s="10">
        <f>E61</f>
        <v>1900000</v>
      </c>
      <c r="F60" s="20"/>
    </row>
    <row r="61" spans="1:5" ht="114.75" customHeight="1">
      <c r="A61" s="4" t="s">
        <v>66</v>
      </c>
      <c r="B61" s="2" t="s">
        <v>110</v>
      </c>
      <c r="C61" s="2">
        <v>800</v>
      </c>
      <c r="D61" s="3">
        <f>1900000</f>
        <v>1900000</v>
      </c>
      <c r="E61" s="3">
        <f>1900000</f>
        <v>1900000</v>
      </c>
    </row>
    <row r="62" spans="1:5" ht="117" customHeight="1">
      <c r="A62" s="5" t="s">
        <v>163</v>
      </c>
      <c r="B62" s="6" t="s">
        <v>67</v>
      </c>
      <c r="C62" s="6"/>
      <c r="D62" s="7">
        <f>D63</f>
        <v>2400000</v>
      </c>
      <c r="E62" s="7">
        <f>E63</f>
        <v>2400000</v>
      </c>
    </row>
    <row r="63" spans="1:6" s="21" customFormat="1" ht="59.25" customHeight="1">
      <c r="A63" s="8" t="s">
        <v>69</v>
      </c>
      <c r="B63" s="9" t="s">
        <v>68</v>
      </c>
      <c r="C63" s="9"/>
      <c r="D63" s="10">
        <f>D64</f>
        <v>2400000</v>
      </c>
      <c r="E63" s="10">
        <f>E64</f>
        <v>2400000</v>
      </c>
      <c r="F63" s="20"/>
    </row>
    <row r="64" spans="1:6" s="24" customFormat="1" ht="117" customHeight="1">
      <c r="A64" s="4" t="s">
        <v>70</v>
      </c>
      <c r="B64" s="2" t="s">
        <v>111</v>
      </c>
      <c r="C64" s="2">
        <v>800</v>
      </c>
      <c r="D64" s="3">
        <f>2400000</f>
        <v>2400000</v>
      </c>
      <c r="E64" s="3">
        <f>2400000</f>
        <v>2400000</v>
      </c>
      <c r="F64" s="23"/>
    </row>
    <row r="65" spans="1:6" s="24" customFormat="1" ht="63" customHeight="1">
      <c r="A65" s="5" t="s">
        <v>84</v>
      </c>
      <c r="B65" s="6" t="s">
        <v>85</v>
      </c>
      <c r="C65" s="2"/>
      <c r="D65" s="7">
        <f>D66+D70+D72</f>
        <v>197600</v>
      </c>
      <c r="E65" s="7">
        <f>E66+E70+E72</f>
        <v>193900</v>
      </c>
      <c r="F65" s="23"/>
    </row>
    <row r="66" spans="1:6" s="24" customFormat="1" ht="39.75" customHeight="1">
      <c r="A66" s="8" t="s">
        <v>86</v>
      </c>
      <c r="B66" s="9" t="s">
        <v>82</v>
      </c>
      <c r="C66" s="9"/>
      <c r="D66" s="10">
        <f>SUM(D67:D69)</f>
        <v>115000</v>
      </c>
      <c r="E66" s="10">
        <f>SUM(E67:E69)</f>
        <v>106000</v>
      </c>
      <c r="F66" s="23"/>
    </row>
    <row r="67" spans="1:6" s="24" customFormat="1" ht="63" customHeight="1">
      <c r="A67" s="1" t="s">
        <v>87</v>
      </c>
      <c r="B67" s="2" t="s">
        <v>130</v>
      </c>
      <c r="C67" s="2">
        <v>200</v>
      </c>
      <c r="D67" s="11">
        <f>25000</f>
        <v>25000</v>
      </c>
      <c r="E67" s="11">
        <f>25000</f>
        <v>25000</v>
      </c>
      <c r="F67" s="23"/>
    </row>
    <row r="68" spans="1:6" s="24" customFormat="1" ht="98.25" customHeight="1">
      <c r="A68" s="1" t="s">
        <v>91</v>
      </c>
      <c r="B68" s="2" t="s">
        <v>131</v>
      </c>
      <c r="C68" s="2">
        <v>200</v>
      </c>
      <c r="D68" s="11">
        <v>81000</v>
      </c>
      <c r="E68" s="11">
        <v>72000</v>
      </c>
      <c r="F68" s="23"/>
    </row>
    <row r="69" spans="1:6" s="24" customFormat="1" ht="101.25" customHeight="1">
      <c r="A69" s="1" t="s">
        <v>88</v>
      </c>
      <c r="B69" s="2" t="s">
        <v>132</v>
      </c>
      <c r="C69" s="2">
        <v>200</v>
      </c>
      <c r="D69" s="11">
        <f>9000</f>
        <v>9000</v>
      </c>
      <c r="E69" s="11">
        <f>9000</f>
        <v>9000</v>
      </c>
      <c r="F69" s="23"/>
    </row>
    <row r="70" spans="1:6" s="21" customFormat="1" ht="39" customHeight="1">
      <c r="A70" s="8" t="s">
        <v>42</v>
      </c>
      <c r="B70" s="9" t="s">
        <v>97</v>
      </c>
      <c r="C70" s="2"/>
      <c r="D70" s="10">
        <f>D71</f>
        <v>27600</v>
      </c>
      <c r="E70" s="10">
        <f>E71</f>
        <v>27900</v>
      </c>
      <c r="F70" s="20"/>
    </row>
    <row r="71" spans="1:6" s="21" customFormat="1" ht="95.25" customHeight="1">
      <c r="A71" s="1" t="s">
        <v>83</v>
      </c>
      <c r="B71" s="2" t="s">
        <v>133</v>
      </c>
      <c r="C71" s="2">
        <v>200</v>
      </c>
      <c r="D71" s="11">
        <f>27600</f>
        <v>27600</v>
      </c>
      <c r="E71" s="11">
        <f>27900</f>
        <v>27900</v>
      </c>
      <c r="F71" s="20"/>
    </row>
    <row r="72" spans="1:6" s="21" customFormat="1" ht="78.75" customHeight="1">
      <c r="A72" s="8" t="s">
        <v>89</v>
      </c>
      <c r="B72" s="9" t="s">
        <v>98</v>
      </c>
      <c r="C72" s="2"/>
      <c r="D72" s="10">
        <f>D73</f>
        <v>55000</v>
      </c>
      <c r="E72" s="10">
        <f>E73</f>
        <v>60000</v>
      </c>
      <c r="F72" s="20"/>
    </row>
    <row r="73" spans="1:6" s="21" customFormat="1" ht="114.75" customHeight="1">
      <c r="A73" s="1" t="s">
        <v>90</v>
      </c>
      <c r="B73" s="2" t="s">
        <v>134</v>
      </c>
      <c r="C73" s="2">
        <v>200</v>
      </c>
      <c r="D73" s="11">
        <f>55000</f>
        <v>55000</v>
      </c>
      <c r="E73" s="11">
        <f>60000</f>
        <v>60000</v>
      </c>
      <c r="F73" s="20"/>
    </row>
    <row r="74" spans="1:6" s="24" customFormat="1" ht="98.25" customHeight="1">
      <c r="A74" s="5" t="s">
        <v>176</v>
      </c>
      <c r="B74" s="6" t="s">
        <v>177</v>
      </c>
      <c r="C74" s="6"/>
      <c r="D74" s="36">
        <f>D75</f>
        <v>2752466.12</v>
      </c>
      <c r="E74" s="36">
        <f>E75</f>
        <v>2752466.12</v>
      </c>
      <c r="F74" s="23"/>
    </row>
    <row r="75" spans="1:6" s="21" customFormat="1" ht="79.5" customHeight="1">
      <c r="A75" s="8" t="s">
        <v>178</v>
      </c>
      <c r="B75" s="9" t="s">
        <v>179</v>
      </c>
      <c r="C75" s="9"/>
      <c r="D75" s="37">
        <f>SUM(D76:D77)</f>
        <v>2752466.12</v>
      </c>
      <c r="E75" s="37">
        <f>SUM(E76:E77)</f>
        <v>2752466.12</v>
      </c>
      <c r="F75" s="20"/>
    </row>
    <row r="76" spans="1:6" s="21" customFormat="1" ht="135.75" customHeight="1">
      <c r="A76" s="4" t="s">
        <v>180</v>
      </c>
      <c r="B76" s="2" t="s">
        <v>181</v>
      </c>
      <c r="C76" s="2">
        <v>100</v>
      </c>
      <c r="D76" s="11">
        <f>2617188.12</f>
        <v>2617188.12</v>
      </c>
      <c r="E76" s="11">
        <f>2617188.12</f>
        <v>2617188.12</v>
      </c>
      <c r="F76" s="20"/>
    </row>
    <row r="77" spans="1:6" s="21" customFormat="1" ht="95.25" customHeight="1">
      <c r="A77" s="1" t="s">
        <v>182</v>
      </c>
      <c r="B77" s="2" t="s">
        <v>181</v>
      </c>
      <c r="C77" s="2">
        <v>200</v>
      </c>
      <c r="D77" s="11">
        <f>135278</f>
        <v>135278</v>
      </c>
      <c r="E77" s="11">
        <f>135278</f>
        <v>135278</v>
      </c>
      <c r="F77" s="20"/>
    </row>
    <row r="78" spans="1:5" ht="41.25" customHeight="1">
      <c r="A78" s="5" t="s">
        <v>168</v>
      </c>
      <c r="B78" s="6" t="s">
        <v>13</v>
      </c>
      <c r="C78" s="2"/>
      <c r="D78" s="7">
        <f>D79+D83</f>
        <v>575060</v>
      </c>
      <c r="E78" s="7">
        <f>E79+E83</f>
        <v>575060</v>
      </c>
    </row>
    <row r="79" spans="1:5" ht="96.75" customHeight="1">
      <c r="A79" s="5" t="s">
        <v>171</v>
      </c>
      <c r="B79" s="6" t="s">
        <v>14</v>
      </c>
      <c r="C79" s="2"/>
      <c r="D79" s="7">
        <f>D80</f>
        <v>96000</v>
      </c>
      <c r="E79" s="7">
        <f>E80</f>
        <v>96000</v>
      </c>
    </row>
    <row r="80" spans="1:6" s="24" customFormat="1" ht="56.25" customHeight="1">
      <c r="A80" s="8" t="s">
        <v>99</v>
      </c>
      <c r="B80" s="9" t="s">
        <v>15</v>
      </c>
      <c r="C80" s="9"/>
      <c r="D80" s="10">
        <f>SUM(D81:D82)</f>
        <v>96000</v>
      </c>
      <c r="E80" s="10">
        <f>SUM(E81:E82)</f>
        <v>96000</v>
      </c>
      <c r="F80" s="23"/>
    </row>
    <row r="81" spans="1:6" s="21" customFormat="1" ht="97.5" customHeight="1">
      <c r="A81" s="1" t="s">
        <v>92</v>
      </c>
      <c r="B81" s="2" t="s">
        <v>135</v>
      </c>
      <c r="C81" s="2">
        <v>200</v>
      </c>
      <c r="D81" s="11">
        <v>8000</v>
      </c>
      <c r="E81" s="11">
        <v>8000</v>
      </c>
      <c r="F81" s="20"/>
    </row>
    <row r="82" spans="1:5" ht="80.25" customHeight="1">
      <c r="A82" s="1" t="s">
        <v>93</v>
      </c>
      <c r="B82" s="2" t="s">
        <v>107</v>
      </c>
      <c r="C82" s="2">
        <v>400</v>
      </c>
      <c r="D82" s="11">
        <v>88000</v>
      </c>
      <c r="E82" s="11">
        <f>88000</f>
        <v>88000</v>
      </c>
    </row>
    <row r="83" spans="1:5" ht="79.5" customHeight="1">
      <c r="A83" s="5" t="s">
        <v>94</v>
      </c>
      <c r="B83" s="6" t="s">
        <v>16</v>
      </c>
      <c r="C83" s="2"/>
      <c r="D83" s="7">
        <f>D84</f>
        <v>479060</v>
      </c>
      <c r="E83" s="7">
        <f>E84</f>
        <v>479060</v>
      </c>
    </row>
    <row r="84" spans="1:6" s="24" customFormat="1" ht="57.75" customHeight="1">
      <c r="A84" s="8" t="s">
        <v>100</v>
      </c>
      <c r="B84" s="9" t="s">
        <v>17</v>
      </c>
      <c r="C84" s="9"/>
      <c r="D84" s="10">
        <f>SUM(D85:D87)</f>
        <v>479060</v>
      </c>
      <c r="E84" s="10">
        <f>SUM(E85:E87)</f>
        <v>479060</v>
      </c>
      <c r="F84" s="23"/>
    </row>
    <row r="85" spans="1:6" s="21" customFormat="1" ht="101.25" customHeight="1">
      <c r="A85" s="1" t="s">
        <v>95</v>
      </c>
      <c r="B85" s="2" t="s">
        <v>136</v>
      </c>
      <c r="C85" s="2">
        <v>200</v>
      </c>
      <c r="D85" s="11">
        <f>113000-51500</f>
        <v>61500</v>
      </c>
      <c r="E85" s="11">
        <f>113000-51500</f>
        <v>61500</v>
      </c>
      <c r="F85" s="20"/>
    </row>
    <row r="86" spans="1:5" ht="138.75" customHeight="1">
      <c r="A86" s="1" t="s">
        <v>101</v>
      </c>
      <c r="B86" s="2" t="s">
        <v>137</v>
      </c>
      <c r="C86" s="2">
        <v>200</v>
      </c>
      <c r="D86" s="11">
        <f>17560+19440</f>
        <v>37000</v>
      </c>
      <c r="E86" s="11">
        <v>37000</v>
      </c>
    </row>
    <row r="87" spans="1:5" ht="61.5" customHeight="1">
      <c r="A87" s="1" t="s">
        <v>96</v>
      </c>
      <c r="B87" s="2" t="s">
        <v>138</v>
      </c>
      <c r="C87" s="2">
        <v>800</v>
      </c>
      <c r="D87" s="11">
        <f>400000-19440</f>
        <v>380560</v>
      </c>
      <c r="E87" s="11">
        <v>380560</v>
      </c>
    </row>
    <row r="88" spans="1:5" ht="78.75" customHeight="1">
      <c r="A88" s="5" t="s">
        <v>169</v>
      </c>
      <c r="B88" s="6" t="s">
        <v>71</v>
      </c>
      <c r="C88" s="2"/>
      <c r="D88" s="7">
        <f>D89+D92</f>
        <v>963581</v>
      </c>
      <c r="E88" s="7">
        <f>E89+E92</f>
        <v>963581</v>
      </c>
    </row>
    <row r="89" spans="1:5" ht="39.75" customHeight="1">
      <c r="A89" s="5" t="s">
        <v>72</v>
      </c>
      <c r="B89" s="6" t="s">
        <v>73</v>
      </c>
      <c r="C89" s="2"/>
      <c r="D89" s="7">
        <f>D90</f>
        <v>668482</v>
      </c>
      <c r="E89" s="7">
        <f>E90</f>
        <v>668482</v>
      </c>
    </row>
    <row r="90" spans="1:6" s="21" customFormat="1" ht="42" customHeight="1">
      <c r="A90" s="8" t="s">
        <v>74</v>
      </c>
      <c r="B90" s="9" t="s">
        <v>77</v>
      </c>
      <c r="C90" s="9"/>
      <c r="D90" s="10">
        <f>D91</f>
        <v>668482</v>
      </c>
      <c r="E90" s="10">
        <f>E91</f>
        <v>668482</v>
      </c>
      <c r="F90" s="20"/>
    </row>
    <row r="91" spans="1:5" ht="62.25" customHeight="1">
      <c r="A91" s="1" t="s">
        <v>78</v>
      </c>
      <c r="B91" s="2" t="s">
        <v>148</v>
      </c>
      <c r="C91" s="2">
        <v>300</v>
      </c>
      <c r="D91" s="3">
        <v>668482</v>
      </c>
      <c r="E91" s="3">
        <v>668482</v>
      </c>
    </row>
    <row r="92" spans="1:5" ht="60.75" customHeight="1">
      <c r="A92" s="5" t="s">
        <v>79</v>
      </c>
      <c r="B92" s="6" t="s">
        <v>76</v>
      </c>
      <c r="C92" s="2"/>
      <c r="D92" s="7">
        <f>D93</f>
        <v>295099</v>
      </c>
      <c r="E92" s="7">
        <f>E93</f>
        <v>295099</v>
      </c>
    </row>
    <row r="93" spans="1:6" s="21" customFormat="1" ht="59.25" customHeight="1">
      <c r="A93" s="8" t="s">
        <v>75</v>
      </c>
      <c r="B93" s="9" t="s">
        <v>80</v>
      </c>
      <c r="C93" s="9"/>
      <c r="D93" s="10">
        <f>D94</f>
        <v>295099</v>
      </c>
      <c r="E93" s="10">
        <f>E94</f>
        <v>295099</v>
      </c>
      <c r="F93" s="20"/>
    </row>
    <row r="94" spans="1:5" ht="135" customHeight="1">
      <c r="A94" s="1" t="s">
        <v>81</v>
      </c>
      <c r="B94" s="2" t="s">
        <v>149</v>
      </c>
      <c r="C94" s="2">
        <v>300</v>
      </c>
      <c r="D94" s="3">
        <v>295099</v>
      </c>
      <c r="E94" s="3">
        <v>295099</v>
      </c>
    </row>
    <row r="95" spans="1:6" s="19" customFormat="1" ht="57" customHeight="1">
      <c r="A95" s="5" t="s">
        <v>44</v>
      </c>
      <c r="B95" s="6" t="s">
        <v>18</v>
      </c>
      <c r="C95" s="2"/>
      <c r="D95" s="7">
        <f>SUM(D96:D98)</f>
        <v>1961055.3</v>
      </c>
      <c r="E95" s="7">
        <f>SUM(E96:E98)</f>
        <v>1961055.3</v>
      </c>
      <c r="F95" s="18"/>
    </row>
    <row r="96" spans="1:6" s="21" customFormat="1" ht="135.75" customHeight="1">
      <c r="A96" s="1" t="s">
        <v>154</v>
      </c>
      <c r="B96" s="2" t="s">
        <v>19</v>
      </c>
      <c r="C96" s="2">
        <v>100</v>
      </c>
      <c r="D96" s="3">
        <f>690351.12</f>
        <v>690351.12</v>
      </c>
      <c r="E96" s="3">
        <f>690351.12</f>
        <v>690351.12</v>
      </c>
      <c r="F96" s="20"/>
    </row>
    <row r="97" spans="1:5" ht="134.25" customHeight="1">
      <c r="A97" s="1" t="s">
        <v>155</v>
      </c>
      <c r="B97" s="2" t="s">
        <v>108</v>
      </c>
      <c r="C97" s="2">
        <v>100</v>
      </c>
      <c r="D97" s="3">
        <f>976506.4</f>
        <v>976506.4</v>
      </c>
      <c r="E97" s="3">
        <f>976506.4</f>
        <v>976506.4</v>
      </c>
    </row>
    <row r="98" spans="1:5" ht="96" customHeight="1">
      <c r="A98" s="1" t="s">
        <v>156</v>
      </c>
      <c r="B98" s="2" t="s">
        <v>108</v>
      </c>
      <c r="C98" s="2">
        <v>200</v>
      </c>
      <c r="D98" s="3">
        <f>494197.78-200000</f>
        <v>294197.78</v>
      </c>
      <c r="E98" s="3">
        <f>494197.78-200000</f>
        <v>294197.78</v>
      </c>
    </row>
    <row r="99" spans="1:6" s="21" customFormat="1" ht="76.5" customHeight="1">
      <c r="A99" s="5" t="s">
        <v>45</v>
      </c>
      <c r="B99" s="6" t="s">
        <v>20</v>
      </c>
      <c r="C99" s="9"/>
      <c r="D99" s="7">
        <f>SUM(D100:D102)</f>
        <v>640383.95</v>
      </c>
      <c r="E99" s="7">
        <f>SUM(E100:E102)</f>
        <v>618005.28</v>
      </c>
      <c r="F99" s="20"/>
    </row>
    <row r="100" spans="1:5" ht="58.5" customHeight="1">
      <c r="A100" s="1" t="s">
        <v>157</v>
      </c>
      <c r="B100" s="2" t="s">
        <v>139</v>
      </c>
      <c r="C100" s="2">
        <v>200</v>
      </c>
      <c r="D100" s="11">
        <f>190000</f>
        <v>190000</v>
      </c>
      <c r="E100" s="11">
        <f>190000</f>
        <v>190000</v>
      </c>
    </row>
    <row r="101" spans="1:5" ht="58.5" customHeight="1">
      <c r="A101" s="1" t="s">
        <v>183</v>
      </c>
      <c r="B101" s="2" t="s">
        <v>184</v>
      </c>
      <c r="C101" s="2">
        <v>700</v>
      </c>
      <c r="D101" s="11">
        <f>34482.55</f>
        <v>34482.55</v>
      </c>
      <c r="E101" s="11">
        <f>12103.88</f>
        <v>12103.88</v>
      </c>
    </row>
    <row r="102" spans="1:6" s="19" customFormat="1" ht="76.5" customHeight="1">
      <c r="A102" s="1" t="s">
        <v>158</v>
      </c>
      <c r="B102" s="2" t="s">
        <v>109</v>
      </c>
      <c r="C102" s="2">
        <v>300</v>
      </c>
      <c r="D102" s="11">
        <f>415901.4</f>
        <v>415901.4</v>
      </c>
      <c r="E102" s="11">
        <f>415901.4</f>
        <v>415901.4</v>
      </c>
      <c r="F102" s="18"/>
    </row>
    <row r="103" spans="1:6" s="25" customFormat="1" ht="25.5" customHeight="1">
      <c r="A103" s="38" t="s">
        <v>150</v>
      </c>
      <c r="B103" s="38"/>
      <c r="C103" s="38"/>
      <c r="D103" s="32">
        <f>D18+D36+D78+D88+D95+D99</f>
        <v>57744446.79</v>
      </c>
      <c r="E103" s="32">
        <f>E18+E36+E78+E88+E95+E99</f>
        <v>61930274.79</v>
      </c>
      <c r="F103" s="13"/>
    </row>
    <row r="104" spans="4:5" ht="21" customHeight="1">
      <c r="D104" s="27"/>
      <c r="E104" s="33"/>
    </row>
    <row r="107" ht="18.75">
      <c r="E107" s="29"/>
    </row>
  </sheetData>
  <sheetProtection/>
  <mergeCells count="17">
    <mergeCell ref="A13:E13"/>
    <mergeCell ref="B10:E10"/>
    <mergeCell ref="B5:E5"/>
    <mergeCell ref="B6:E6"/>
    <mergeCell ref="B7:E7"/>
    <mergeCell ref="B8:E8"/>
    <mergeCell ref="B9:E9"/>
    <mergeCell ref="A103:C103"/>
    <mergeCell ref="B1:E1"/>
    <mergeCell ref="B2:E2"/>
    <mergeCell ref="B3:E3"/>
    <mergeCell ref="B4:E4"/>
    <mergeCell ref="D15:E15"/>
    <mergeCell ref="A15:A16"/>
    <mergeCell ref="B15:B16"/>
    <mergeCell ref="C15:C16"/>
    <mergeCell ref="A12:E12"/>
  </mergeCells>
  <printOptions/>
  <pageMargins left="0.984251968503937" right="0.1968503937007874" top="0.3937007874015748" bottom="0.3937007874015748" header="0" footer="0"/>
  <pageSetup fitToHeight="0" horizontalDpi="180" verticalDpi="18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2017-07-13T10:40:35Z</dcterms:modified>
  <cp:category/>
  <cp:version/>
  <cp:contentType/>
  <cp:contentStatus/>
</cp:coreProperties>
</file>